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aciek/Downloads/"/>
    </mc:Choice>
  </mc:AlternateContent>
  <xr:revisionPtr revIDLastSave="0" documentId="8_{238AE4A6-B35D-8F44-AED7-2B692B0B9325}" xr6:coauthVersionLast="47" xr6:coauthVersionMax="47" xr10:uidLastSave="{00000000-0000-0000-0000-000000000000}"/>
  <workbookProtection workbookAlgorithmName="SHA-512" workbookHashValue="6DReBHSy2h+WeGOSbhUksyR3dO8juySa9DMQ+zXWv2uLzD4cmwGlqCV6dFbArFuoNPzqs7Vs3BIqauiwxTahMA==" workbookSaltValue="LcgzjgNDkIsTEywj53tPOQ==" workbookSpinCount="100000" lockStructure="1"/>
  <bookViews>
    <workbookView xWindow="43200" yWindow="500" windowWidth="22920" windowHeight="27520" tabRatio="920" xr2:uid="{00000000-000D-0000-FFFF-FFFF00000000}"/>
  </bookViews>
  <sheets>
    <sheet name="Foreign Travel Order" sheetId="20" r:id="rId1"/>
    <sheet name="Domestic Travel Order" sheetId="30" r:id="rId2"/>
    <sheet name="Calcs" sheetId="29" state="hidden" r:id="rId3"/>
    <sheet name="Country Values" sheetId="28" state="hidden" r:id="rId4"/>
  </sheets>
  <definedNames>
    <definedName name="_xlnm._FilterDatabase" localSheetId="3" hidden="1">'Country Values'!$A$1:$K$1</definedName>
    <definedName name="excelblog_Dziesiatki" localSheetId="0">{"dziesięć";"dwadzieścia";"trzydzieści";"czterdzieści";"pięćdziesiąt";"sześćdziesiąt";"siedemdziesiąt";"osiemdziesiąt";"dziewięćdziesiąt"}</definedName>
    <definedName name="excelblog_Dziesiatki">{"dziesięć";"dwadzieścia";"trzydzieści";"czterdzieści";"pięćdziesiąt";"sześćdziesiąt";"siedemdziesiąt";"osiemdziesiąt";"dziewięćdziesiąt"}</definedName>
    <definedName name="excelblog_Jednosci" localSheetId="0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 localSheetId="0">{"sto";"dwieście";"trzysta";"czterysta";"pięćset";"sześćset";"siedemset";"osiemset";"dziewięcset"}</definedName>
    <definedName name="excelblog_Setki">{"sto";"dwieście";"trzysta";"czterysta";"pięćset";"sześćset";"siedemset";"osiemset";"dziewięcset"}</definedName>
    <definedName name="fff" localSheetId="0">{"sto";"dwieście";"trzysta";"czterysta";"pięćset";"sześćset";"siedemset";"osiemset";"dziewięcset"}</definedName>
    <definedName name="fff">{"sto";"dwieście";"trzysta";"czterysta";"pięćset";"sześćset";"siedemset";"osiemset";"dziewięcset"}</definedName>
    <definedName name="_xlnm.Print_Area" localSheetId="0">'Foreign Travel Order'!$A$1:$G$34</definedName>
    <definedName name="tabela">#REF!</definedName>
    <definedName name="Z_73E8F968_DCE8_406B_B8BF_D5164FF2330E_.wvu.PrintArea" localSheetId="0" hidden="1">'Foreign Travel Order'!$A$1:$G$34</definedName>
  </definedNames>
  <calcPr calcId="191029"/>
  <customWorkbookViews>
    <customWorkbookView name="andrzej.patyna - Widok osobisty" guid="{73E8F968-DCE8-406B-B8BF-D5164FF2330E}" mergeInterval="0" personalView="1" maximized="1" xWindow="1" yWindow="1" windowWidth="1680" windowHeight="771" tabRatio="920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9" l="1"/>
  <c r="E11" i="29"/>
  <c r="C11" i="29"/>
  <c r="B11" i="29"/>
  <c r="F10" i="29"/>
  <c r="E10" i="29"/>
  <c r="C10" i="29"/>
  <c r="B10" i="29"/>
  <c r="B48" i="29"/>
  <c r="B47" i="29"/>
  <c r="B46" i="29"/>
  <c r="F39" i="29"/>
  <c r="E39" i="29"/>
  <c r="C39" i="29"/>
  <c r="B39" i="29"/>
  <c r="D10" i="29" l="1"/>
  <c r="G10" i="29"/>
  <c r="G11" i="29"/>
  <c r="D11" i="29"/>
  <c r="G39" i="29"/>
  <c r="B49" i="29"/>
  <c r="D39" i="29"/>
  <c r="F10" i="20"/>
  <c r="G31" i="20" s="1"/>
  <c r="F9" i="29"/>
  <c r="E9" i="29"/>
  <c r="C9" i="29"/>
  <c r="B9" i="29"/>
  <c r="F8" i="29"/>
  <c r="E8" i="29"/>
  <c r="C8" i="29"/>
  <c r="B8" i="29"/>
  <c r="E10" i="20"/>
  <c r="B25" i="29" s="1"/>
  <c r="H39" i="29" l="1"/>
  <c r="B19" i="30" s="1"/>
  <c r="H11" i="29"/>
  <c r="B22" i="20" s="1"/>
  <c r="H10" i="29"/>
  <c r="B21" i="20" s="1"/>
  <c r="J10" i="29"/>
  <c r="L10" i="29"/>
  <c r="K10" i="29"/>
  <c r="J11" i="29"/>
  <c r="L39" i="29"/>
  <c r="L11" i="29"/>
  <c r="K11" i="29"/>
  <c r="K39" i="29"/>
  <c r="J39" i="29"/>
  <c r="B55" i="29" s="1"/>
  <c r="E28" i="30" s="1"/>
  <c r="G32" i="20"/>
  <c r="G9" i="29"/>
  <c r="D8" i="29"/>
  <c r="G8" i="29"/>
  <c r="B23" i="29"/>
  <c r="B24" i="29"/>
  <c r="D9" i="29"/>
  <c r="H9" i="29" l="1"/>
  <c r="B20" i="20" s="1"/>
  <c r="M10" i="29"/>
  <c r="B3" i="29" s="1"/>
  <c r="H8" i="29"/>
  <c r="B19" i="20" s="1"/>
  <c r="H16" i="29"/>
  <c r="M39" i="29"/>
  <c r="B42" i="29" s="1"/>
  <c r="L9" i="29"/>
  <c r="G12" i="29"/>
  <c r="M11" i="29"/>
  <c r="B4" i="29" s="1"/>
  <c r="L8" i="29"/>
  <c r="D12" i="29"/>
  <c r="B41" i="29"/>
  <c r="J8" i="29"/>
  <c r="K8" i="29"/>
  <c r="B26" i="29"/>
  <c r="K9" i="29"/>
  <c r="J9" i="29"/>
  <c r="B16" i="29" s="1"/>
  <c r="B5" i="29" l="1"/>
  <c r="E27" i="20" s="1"/>
  <c r="K12" i="29"/>
  <c r="H12" i="29"/>
  <c r="M8" i="29"/>
  <c r="B43" i="29"/>
  <c r="B51" i="29" s="1"/>
  <c r="E27" i="30" s="1"/>
  <c r="E30" i="30" s="1"/>
  <c r="M9" i="29"/>
  <c r="B17" i="29" s="1"/>
  <c r="B18" i="29" s="1"/>
  <c r="B29" i="29" s="1"/>
  <c r="E31" i="20" l="1"/>
  <c r="E33" i="20" l="1"/>
  <c r="E34" i="20" s="1"/>
  <c r="E36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tc={CAC397AD-7033-3E43-9180-5A70F5B77406}</author>
    <author>tc={C94CDA55-24E1-9C4F-B3D8-07A18EC2E2FF}</author>
  </authors>
  <commentList>
    <comment ref="G1" authorId="0" shapeId="0" xr:uid="{CAC397AD-7033-3E43-9180-5A70F5B7740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Enter today’s date here </t>
      </text>
    </comment>
    <comment ref="E32" authorId="1" shapeId="0" xr:uid="{C94CDA55-24E1-9C4F-B3D8-07A18EC2E2FF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open the link from cell A61 and enter FX rate from yesterday or last working day if yesterday’s not available</t>
      </text>
    </comment>
  </commentList>
</comments>
</file>

<file path=xl/sharedStrings.xml><?xml version="1.0" encoding="utf-8"?>
<sst xmlns="http://schemas.openxmlformats.org/spreadsheetml/2006/main" count="717" uniqueCount="216">
  <si>
    <r>
      <rPr>
        <b/>
        <sz val="10"/>
        <rFont val="Times New Roman"/>
        <family val="1"/>
        <charset val="238"/>
      </rPr>
      <t>FOREIGN TRAVEL ORDER</t>
    </r>
  </si>
  <si>
    <r>
      <rPr>
        <b/>
        <sz val="10"/>
        <rFont val="Times New Roman"/>
        <family val="1"/>
        <charset val="238"/>
      </rPr>
      <t>PARTICULARS</t>
    </r>
  </si>
  <si>
    <r>
      <rPr>
        <b/>
        <sz val="10"/>
        <rFont val="Times New Roman"/>
        <family val="1"/>
        <charset val="238"/>
      </rPr>
      <t>Name and surname of the person delegated to go on a business trip</t>
    </r>
  </si>
  <si>
    <r>
      <rPr>
        <b/>
        <sz val="10"/>
        <rFont val="Times New Roman"/>
        <family val="1"/>
        <charset val="238"/>
      </rPr>
      <t>Department</t>
    </r>
  </si>
  <si>
    <r>
      <rPr>
        <b/>
        <sz val="10"/>
        <rFont val="Times New Roman"/>
        <family val="1"/>
        <charset val="238"/>
      </rPr>
      <t>Position</t>
    </r>
  </si>
  <si>
    <r>
      <rPr>
        <b/>
        <sz val="10"/>
        <rFont val="Times New Roman"/>
        <family val="1"/>
        <charset val="238"/>
      </rPr>
      <t>INFORMATION ON THE BUSINESS TRIP</t>
    </r>
  </si>
  <si>
    <r>
      <rPr>
        <b/>
        <sz val="10"/>
        <rFont val="Times New Roman"/>
        <family val="1"/>
        <charset val="238"/>
      </rPr>
      <t>Purpose of the travel:</t>
    </r>
  </si>
  <si>
    <r>
      <rPr>
        <b/>
        <sz val="10"/>
        <rFont val="Times New Roman"/>
        <family val="1"/>
        <charset val="238"/>
      </rPr>
      <t>Means of transport:</t>
    </r>
  </si>
  <si>
    <r>
      <rPr>
        <sz val="10"/>
        <rFont val="Times New Roman"/>
        <family val="1"/>
        <charset val="238"/>
      </rPr>
      <t>FROM</t>
    </r>
  </si>
  <si>
    <r>
      <rPr>
        <sz val="10"/>
        <rFont val="Times New Roman"/>
        <family val="1"/>
        <charset val="238"/>
      </rPr>
      <t>TO</t>
    </r>
  </si>
  <si>
    <r>
      <rPr>
        <b/>
        <sz val="10"/>
        <rFont val="Times New Roman"/>
        <family val="1"/>
        <charset val="238"/>
      </rPr>
      <t>ACCOUNT OF COSTS OF A FOREIGN TRIP IN THE TERRITORY OF POLAND</t>
    </r>
  </si>
  <si>
    <r>
      <rPr>
        <b/>
        <sz val="10"/>
        <rFont val="Times New Roman"/>
        <family val="1"/>
        <charset val="238"/>
      </rPr>
      <t>ACCOUNT OF COSTS OF A BUSINESS TRIP BEYOND THE TERRITORY OF POLAND</t>
    </r>
  </si>
  <si>
    <t>date</t>
  </si>
  <si>
    <t>Breakfast</t>
  </si>
  <si>
    <t>Lunch</t>
  </si>
  <si>
    <t>Dinner</t>
  </si>
  <si>
    <t>DURATION OF THE BUSINESS TRIP</t>
  </si>
  <si>
    <t>TIME OF CROSSING THE BORDER</t>
  </si>
  <si>
    <t>OUTBOUND</t>
  </si>
  <si>
    <t>INBOUND</t>
  </si>
  <si>
    <t>EUR</t>
  </si>
  <si>
    <t>Albania</t>
  </si>
  <si>
    <t>Angola</t>
  </si>
  <si>
    <t>USD</t>
  </si>
  <si>
    <t>Armenia</t>
  </si>
  <si>
    <t>Australia</t>
  </si>
  <si>
    <t>AUD</t>
  </si>
  <si>
    <t>Austria</t>
  </si>
  <si>
    <t>Chile</t>
  </si>
  <si>
    <t>DKK</t>
  </si>
  <si>
    <t>Estonia</t>
  </si>
  <si>
    <t>JPY</t>
  </si>
  <si>
    <t>CAD</t>
  </si>
  <si>
    <t>Liechtenstein</t>
  </si>
  <si>
    <t>CHF</t>
  </si>
  <si>
    <t>Malta</t>
  </si>
  <si>
    <t>Mongolia</t>
  </si>
  <si>
    <t>Nigeria</t>
  </si>
  <si>
    <t>NOK</t>
  </si>
  <si>
    <t>Oman</t>
  </si>
  <si>
    <t>Pakistan</t>
  </si>
  <si>
    <t>Panama</t>
  </si>
  <si>
    <t>Peru</t>
  </si>
  <si>
    <t>San Marino</t>
  </si>
  <si>
    <t>Senegal</t>
  </si>
  <si>
    <t>Serbia</t>
  </si>
  <si>
    <t>SEK</t>
  </si>
  <si>
    <t>Turkmenistan</t>
  </si>
  <si>
    <t>Uzbekistan</t>
  </si>
  <si>
    <t>GBP</t>
  </si>
  <si>
    <t>Zimbabwe</t>
  </si>
  <si>
    <t>Country</t>
  </si>
  <si>
    <t>Settlement currency</t>
  </si>
  <si>
    <t>Allowance rate</t>
  </si>
  <si>
    <t>Night cost limit</t>
  </si>
  <si>
    <t>Euro</t>
  </si>
  <si>
    <t>Andorra</t>
  </si>
  <si>
    <t>US Dollar</t>
  </si>
  <si>
    <t>Argentina</t>
  </si>
  <si>
    <t>Australian Dollar</t>
  </si>
  <si>
    <t>Azerbaijan</t>
  </si>
  <si>
    <t>Bangladesh</t>
  </si>
  <si>
    <t>Belarus</t>
  </si>
  <si>
    <t>Belgium</t>
  </si>
  <si>
    <t>Bosnia and Herzegovina</t>
  </si>
  <si>
    <t>Bulgaria</t>
  </si>
  <si>
    <t>Cambodia</t>
  </si>
  <si>
    <t>Canada</t>
  </si>
  <si>
    <t>Canadian Dollar</t>
  </si>
  <si>
    <t>China</t>
  </si>
  <si>
    <t>Colombia</t>
  </si>
  <si>
    <t>Congo</t>
  </si>
  <si>
    <t>Costa Rica</t>
  </si>
  <si>
    <t>Croatia</t>
  </si>
  <si>
    <t>Cuba</t>
  </si>
  <si>
    <t>Cyprus</t>
  </si>
  <si>
    <t>Denmark</t>
  </si>
  <si>
    <t>Danish Krone</t>
  </si>
  <si>
    <t>Ecuador</t>
  </si>
  <si>
    <t>Egypt</t>
  </si>
  <si>
    <t>Ethiopia</t>
  </si>
  <si>
    <t>Finland</t>
  </si>
  <si>
    <t>France</t>
  </si>
  <si>
    <t>Georgia</t>
  </si>
  <si>
    <t>Germany</t>
  </si>
  <si>
    <t>Pound Sterling</t>
  </si>
  <si>
    <t>Greece</t>
  </si>
  <si>
    <t>Hungary</t>
  </si>
  <si>
    <t>Iceland</t>
  </si>
  <si>
    <t>India</t>
  </si>
  <si>
    <t>Indonesia</t>
  </si>
  <si>
    <t>Iraq</t>
  </si>
  <si>
    <t>Ireland</t>
  </si>
  <si>
    <t>Israel</t>
  </si>
  <si>
    <t>Italy</t>
  </si>
  <si>
    <t>Ivory Coast</t>
  </si>
  <si>
    <t>Japan</t>
  </si>
  <si>
    <t>Yen</t>
  </si>
  <si>
    <t>Jordan</t>
  </si>
  <si>
    <t>Kazakhstan</t>
  </si>
  <si>
    <t>Kenya</t>
  </si>
  <si>
    <t>Kuwait</t>
  </si>
  <si>
    <t>Kyrgyzstan</t>
  </si>
  <si>
    <t>Latvia</t>
  </si>
  <si>
    <t>Lebanon</t>
  </si>
  <si>
    <t>Swiss Franc</t>
  </si>
  <si>
    <t>Lithuania</t>
  </si>
  <si>
    <t>Luxembourg</t>
  </si>
  <si>
    <t>Malaysia</t>
  </si>
  <si>
    <t>Mexico</t>
  </si>
  <si>
    <t>Monaco</t>
  </si>
  <si>
    <t>Morocco</t>
  </si>
  <si>
    <t>Netherlands</t>
  </si>
  <si>
    <t>New Zealand</t>
  </si>
  <si>
    <t>Norway</t>
  </si>
  <si>
    <t>Norwegian Krone</t>
  </si>
  <si>
    <t>Portugal</t>
  </si>
  <si>
    <t>Qatar</t>
  </si>
  <si>
    <t>Romania</t>
  </si>
  <si>
    <t>Saudi Arabia</t>
  </si>
  <si>
    <t>Singapore</t>
  </si>
  <si>
    <t>Slovakia</t>
  </si>
  <si>
    <t>Slovenia</t>
  </si>
  <si>
    <t>South Africa</t>
  </si>
  <si>
    <t>Spain</t>
  </si>
  <si>
    <t>Sweden</t>
  </si>
  <si>
    <t>Swedish Krona</t>
  </si>
  <si>
    <t>Switzerland</t>
  </si>
  <si>
    <t>Tajikistan</t>
  </si>
  <si>
    <t>Thailand</t>
  </si>
  <si>
    <t>Tunisia</t>
  </si>
  <si>
    <t>Turkey</t>
  </si>
  <si>
    <t>Ukraine</t>
  </si>
  <si>
    <t>United Arab Emirates</t>
  </si>
  <si>
    <t>United Kingdom</t>
  </si>
  <si>
    <t>United States</t>
  </si>
  <si>
    <t>Uruguay</t>
  </si>
  <si>
    <t>Vietnam</t>
  </si>
  <si>
    <t>Yemen</t>
  </si>
  <si>
    <t>Currency code ISO 4217</t>
  </si>
  <si>
    <t>THE ORGANISER SHALL ASSURE (Indicate how many of each meal was provided)</t>
  </si>
  <si>
    <t>Town/city:</t>
  </si>
  <si>
    <t>Time of whole trip</t>
  </si>
  <si>
    <t>date (dd/mm/yyyy)</t>
  </si>
  <si>
    <t>time (hh:mm)</t>
  </si>
  <si>
    <t>Country:</t>
  </si>
  <si>
    <t>Time of foreign trip</t>
  </si>
  <si>
    <t>total</t>
  </si>
  <si>
    <t>Domestic allowance</t>
  </si>
  <si>
    <t>daily</t>
  </si>
  <si>
    <t>hourly</t>
  </si>
  <si>
    <t>Travel Times</t>
  </si>
  <si>
    <t>Total Time</t>
  </si>
  <si>
    <t>Foreign Time</t>
  </si>
  <si>
    <t>Domestic Time</t>
  </si>
  <si>
    <t>hour</t>
  </si>
  <si>
    <t>joint</t>
  </si>
  <si>
    <t>difference</t>
  </si>
  <si>
    <t>days</t>
  </si>
  <si>
    <t>hrs</t>
  </si>
  <si>
    <t>foreign allowance</t>
  </si>
  <si>
    <t>meals</t>
  </si>
  <si>
    <t>breakast value</t>
  </si>
  <si>
    <t>lunch value</t>
  </si>
  <si>
    <t>dinner value</t>
  </si>
  <si>
    <t>due</t>
  </si>
  <si>
    <t>DOMESTIC TRAVEL ALLOWANCES</t>
  </si>
  <si>
    <t>DATE</t>
  </si>
  <si>
    <t>PLN</t>
  </si>
  <si>
    <t>Country Allowance:</t>
  </si>
  <si>
    <t>FOREIGN TRAVEL ALLOWANCE</t>
  </si>
  <si>
    <t>TOTAL TRAVEL EXPENSES</t>
  </si>
  <si>
    <t>RECEIVED ADVANCE</t>
  </si>
  <si>
    <t>AMOUNT TO BE PAID/REFUNDED*</t>
  </si>
  <si>
    <t>VALUE</t>
  </si>
  <si>
    <t>Domestic Travel Order</t>
  </si>
  <si>
    <t>Poland</t>
  </si>
  <si>
    <t>PLEASE USE SPECIFIED FORMATTING AND 24H CLOCK</t>
  </si>
  <si>
    <t xml:space="preserve">FX rate </t>
  </si>
  <si>
    <t>&lt;TODAY'S DATE&gt;</t>
  </si>
  <si>
    <t>Time of domestic travel outbound</t>
  </si>
  <si>
    <t>Time of domestic travel inbound</t>
  </si>
  <si>
    <t>Domestic time outbound</t>
  </si>
  <si>
    <t>Domestic time inbound</t>
  </si>
  <si>
    <t>sum</t>
  </si>
  <si>
    <t>Accommodation</t>
  </si>
  <si>
    <t>ACCOMMODATION FLAT RATE</t>
  </si>
  <si>
    <t>accommodation allowace daily</t>
  </si>
  <si>
    <t>accommodation allowace total</t>
  </si>
  <si>
    <t>YES</t>
  </si>
  <si>
    <t>NO</t>
  </si>
  <si>
    <t>N/A</t>
  </si>
  <si>
    <t>*ONLY IF APPLICABLE* PLEASE INDICATE IF ACCOMMODATION WAS PROVIDED BY YOUR EMPLOYER</t>
  </si>
  <si>
    <t>Currency</t>
  </si>
  <si>
    <t>Per diem amount</t>
  </si>
  <si>
    <t>Maximum overnight supplement</t>
  </si>
  <si>
    <t>Afganistan</t>
  </si>
  <si>
    <t>Algaria</t>
  </si>
  <si>
    <t>Brasil</t>
  </si>
  <si>
    <t>Montenegro</t>
  </si>
  <si>
    <t>Czech Republic</t>
  </si>
  <si>
    <t>Democratic Republic of the Congo</t>
  </si>
  <si>
    <t>The Netherlands</t>
  </si>
  <si>
    <t>Iran</t>
  </si>
  <si>
    <t>South Korea</t>
  </si>
  <si>
    <t>North Korea</t>
  </si>
  <si>
    <t>Laos</t>
  </si>
  <si>
    <t>Libya</t>
  </si>
  <si>
    <t>North Macedonia</t>
  </si>
  <si>
    <t>Moldova</t>
  </si>
  <si>
    <t>Palestine</t>
  </si>
  <si>
    <t>Russia</t>
  </si>
  <si>
    <t>Syria</t>
  </si>
  <si>
    <t>Tanzania</t>
  </si>
  <si>
    <t>Vatican</t>
  </si>
  <si>
    <t>Venezuela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</si>
</sst>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zł&quot;_-;\-* #,##0.00\ &quot;zł&quot;_-;_-* &quot;-&quot;??\ &quot;zł&quot;_-;_-@_-"/>
    <numFmt numFmtId="168" formatCode="[$]hh:mm;@" x16r2:formatCode16="[$-en-PL,1]hh:mm;@"/>
    <numFmt numFmtId="169" formatCode="[$-F400]h:mm:ss\ AM/PM"/>
    <numFmt numFmtId="170" formatCode="[h]:mm"/>
    <numFmt numFmtId="171" formatCode="h:mm"/>
    <numFmt numFmtId="172" formatCode="dd"/>
    <numFmt numFmtId="173" formatCode="0.0000"/>
  </numFmts>
  <fonts count="18">
    <font>
      <sz val="10"/>
      <name val="Arial CE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u/>
      <sz val="10"/>
      <color theme="10"/>
      <name val="Arial CE"/>
      <charset val="238"/>
    </font>
    <font>
      <b/>
      <sz val="10"/>
      <name val="Times New Roman"/>
      <family val="1"/>
    </font>
    <font>
      <b/>
      <sz val="10"/>
      <name val="Arial CE"/>
    </font>
    <font>
      <b/>
      <u/>
      <sz val="10"/>
      <color theme="10"/>
      <name val="Arial CE"/>
      <charset val="238"/>
    </font>
    <font>
      <b/>
      <sz val="10"/>
      <color rgb="FFFF0000"/>
      <name val="Times New Roman"/>
      <family val="1"/>
      <charset val="238"/>
    </font>
    <font>
      <b/>
      <sz val="10"/>
      <color rgb="FF030322"/>
      <name val="Arial"/>
      <family val="2"/>
    </font>
    <font>
      <sz val="10"/>
      <color rgb="FF0303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medium">
        <color indexed="64"/>
      </right>
      <top style="thin">
        <color rgb="FFFF0000"/>
      </top>
      <bottom/>
      <diagonal/>
    </border>
    <border>
      <left style="thin">
        <color indexed="64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FF0000"/>
      </bottom>
      <diagonal/>
    </border>
    <border>
      <left/>
      <right style="medium">
        <color indexed="64"/>
      </right>
      <top/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dotted">
        <color indexed="64"/>
      </top>
      <bottom style="medium">
        <color rgb="FFFF000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 style="thin">
        <color rgb="FFFF0000"/>
      </top>
      <bottom style="medium">
        <color rgb="FFFF0000"/>
      </bottom>
      <diagonal/>
    </border>
    <border>
      <left/>
      <right style="medium">
        <color theme="1"/>
      </right>
      <top style="thin">
        <color rgb="FFFF0000"/>
      </top>
      <bottom style="thin">
        <color rgb="FFFF0000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/>
      <top style="thin">
        <color rgb="FFFF0000"/>
      </top>
      <bottom style="medium">
        <color theme="1"/>
      </bottom>
      <diagonal/>
    </border>
    <border>
      <left/>
      <right style="thin">
        <color indexed="64"/>
      </right>
      <top style="thin">
        <color rgb="FFFF0000"/>
      </top>
      <bottom style="medium">
        <color theme="1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9" fillId="0" borderId="0" xfId="0" applyFont="1" applyAlignment="1">
      <alignment vertical="center" wrapText="1"/>
    </xf>
    <xf numFmtId="0" fontId="3" fillId="0" borderId="0" xfId="0" applyFont="1"/>
    <xf numFmtId="0" fontId="10" fillId="0" borderId="0" xfId="0" applyFont="1"/>
    <xf numFmtId="0" fontId="2" fillId="0" borderId="0" xfId="0" applyFont="1" applyAlignment="1">
      <alignment vertical="center"/>
    </xf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3" borderId="2" xfId="0" applyFont="1" applyFill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0" fontId="2" fillId="0" borderId="0" xfId="0" applyNumberFormat="1" applyFont="1"/>
    <xf numFmtId="20" fontId="6" fillId="0" borderId="0" xfId="0" applyNumberFormat="1" applyFont="1"/>
    <xf numFmtId="18" fontId="2" fillId="0" borderId="0" xfId="0" applyNumberFormat="1" applyFont="1"/>
    <xf numFmtId="170" fontId="2" fillId="0" borderId="0" xfId="0" applyNumberFormat="1" applyFont="1"/>
    <xf numFmtId="169" fontId="3" fillId="0" borderId="0" xfId="0" applyNumberFormat="1" applyFont="1"/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34" xfId="0" applyFont="1" applyBorder="1"/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/>
    <xf numFmtId="0" fontId="2" fillId="0" borderId="38" xfId="0" applyFont="1" applyBorder="1"/>
    <xf numFmtId="22" fontId="2" fillId="0" borderId="0" xfId="0" applyNumberFormat="1" applyFont="1"/>
    <xf numFmtId="171" fontId="9" fillId="0" borderId="0" xfId="0" applyNumberFormat="1" applyFont="1" applyAlignment="1">
      <alignment vertical="center" wrapText="1"/>
    </xf>
    <xf numFmtId="22" fontId="3" fillId="0" borderId="0" xfId="0" applyNumberFormat="1" applyFont="1"/>
    <xf numFmtId="14" fontId="0" fillId="0" borderId="0" xfId="0" applyNumberFormat="1"/>
    <xf numFmtId="22" fontId="0" fillId="0" borderId="0" xfId="0" applyNumberFormat="1"/>
    <xf numFmtId="20" fontId="0" fillId="0" borderId="0" xfId="0" applyNumberFormat="1"/>
    <xf numFmtId="172" fontId="0" fillId="0" borderId="0" xfId="0" applyNumberFormat="1"/>
    <xf numFmtId="2" fontId="0" fillId="0" borderId="0" xfId="0" applyNumberFormat="1"/>
    <xf numFmtId="0" fontId="13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center"/>
      <protection hidden="1"/>
    </xf>
    <xf numFmtId="0" fontId="12" fillId="0" borderId="0" xfId="0" quotePrefix="1" applyFont="1" applyAlignment="1" applyProtection="1">
      <alignment horizontal="center" vertical="center"/>
      <protection hidden="1"/>
    </xf>
    <xf numFmtId="0" fontId="2" fillId="0" borderId="48" xfId="0" applyFont="1" applyBorder="1"/>
    <xf numFmtId="0" fontId="0" fillId="0" borderId="49" xfId="0" applyBorder="1"/>
    <xf numFmtId="0" fontId="0" fillId="0" borderId="48" xfId="0" applyBorder="1"/>
    <xf numFmtId="0" fontId="13" fillId="0" borderId="61" xfId="0" applyFont="1" applyBorder="1" applyAlignment="1">
      <alignment horizontal="center" vertical="center"/>
    </xf>
    <xf numFmtId="0" fontId="0" fillId="0" borderId="51" xfId="0" applyBorder="1"/>
    <xf numFmtId="14" fontId="2" fillId="4" borderId="20" xfId="0" applyNumberFormat="1" applyFont="1" applyFill="1" applyBorder="1" applyAlignment="1" applyProtection="1">
      <alignment horizontal="center" vertical="center"/>
      <protection locked="0" hidden="1"/>
    </xf>
    <xf numFmtId="168" fontId="2" fillId="4" borderId="37" xfId="0" applyNumberFormat="1" applyFont="1" applyFill="1" applyBorder="1" applyAlignment="1" applyProtection="1">
      <alignment horizontal="center" vertical="center"/>
      <protection locked="0" hidden="1"/>
    </xf>
    <xf numFmtId="14" fontId="2" fillId="4" borderId="39" xfId="0" applyNumberFormat="1" applyFont="1" applyFill="1" applyBorder="1" applyAlignment="1" applyProtection="1">
      <alignment horizontal="center" vertical="center"/>
      <protection locked="0" hidden="1"/>
    </xf>
    <xf numFmtId="168" fontId="2" fillId="4" borderId="40" xfId="0" applyNumberFormat="1" applyFont="1" applyFill="1" applyBorder="1" applyAlignment="1" applyProtection="1">
      <alignment horizontal="center" vertical="center"/>
      <protection locked="0" hidden="1"/>
    </xf>
    <xf numFmtId="49" fontId="2" fillId="2" borderId="20" xfId="0" applyNumberFormat="1" applyFont="1" applyFill="1" applyBorder="1" applyProtection="1">
      <protection locked="0"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13" fillId="0" borderId="61" xfId="0" applyFont="1" applyBorder="1" applyAlignment="1" applyProtection="1">
      <alignment horizontal="center" vertical="center"/>
      <protection hidden="1"/>
    </xf>
    <xf numFmtId="0" fontId="13" fillId="0" borderId="67" xfId="0" applyFont="1" applyBorder="1" applyAlignment="1" applyProtection="1">
      <alignment horizontal="center" vertical="center"/>
      <protection hidden="1"/>
    </xf>
    <xf numFmtId="0" fontId="13" fillId="5" borderId="66" xfId="0" applyFont="1" applyFill="1" applyBorder="1" applyAlignment="1" applyProtection="1">
      <alignment horizontal="center" vertical="center"/>
      <protection hidden="1"/>
    </xf>
    <xf numFmtId="1" fontId="2" fillId="4" borderId="23" xfId="0" applyNumberFormat="1" applyFont="1" applyFill="1" applyBorder="1" applyAlignment="1" applyProtection="1">
      <alignment horizontal="center" vertical="center"/>
      <protection locked="0"/>
    </xf>
    <xf numFmtId="169" fontId="0" fillId="0" borderId="0" xfId="0" applyNumberFormat="1"/>
    <xf numFmtId="0" fontId="12" fillId="0" borderId="0" xfId="0" quotePrefix="1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14" fontId="15" fillId="2" borderId="6" xfId="0" applyNumberFormat="1" applyFont="1" applyFill="1" applyBorder="1" applyProtection="1">
      <protection locked="0"/>
    </xf>
    <xf numFmtId="20" fontId="4" fillId="0" borderId="0" xfId="0" applyNumberFormat="1" applyFont="1" applyAlignment="1">
      <alignment horizontal="center"/>
    </xf>
    <xf numFmtId="0" fontId="16" fillId="0" borderId="0" xfId="0" applyFont="1"/>
    <xf numFmtId="0" fontId="17" fillId="0" borderId="0" xfId="0" applyFont="1"/>
    <xf numFmtId="0" fontId="14" fillId="0" borderId="46" xfId="1" applyFont="1" applyBorder="1" applyAlignment="1" applyProtection="1">
      <alignment horizontal="center" vertical="center"/>
      <protection locked="0"/>
    </xf>
    <xf numFmtId="0" fontId="14" fillId="0" borderId="58" xfId="1" applyFont="1" applyBorder="1" applyAlignment="1" applyProtection="1">
      <alignment horizontal="center" vertical="center"/>
      <protection locked="0"/>
    </xf>
    <xf numFmtId="173" fontId="2" fillId="4" borderId="22" xfId="0" applyNumberFormat="1" applyFont="1" applyFill="1" applyBorder="1" applyAlignment="1" applyProtection="1">
      <alignment horizontal="center" vertical="center"/>
      <protection locked="0"/>
    </xf>
    <xf numFmtId="173" fontId="2" fillId="4" borderId="23" xfId="0" applyNumberFormat="1" applyFont="1" applyFill="1" applyBorder="1" applyAlignment="1" applyProtection="1">
      <alignment horizontal="center" vertical="center"/>
      <protection locked="0"/>
    </xf>
    <xf numFmtId="0" fontId="3" fillId="5" borderId="53" xfId="0" applyFont="1" applyFill="1" applyBorder="1" applyAlignment="1">
      <alignment horizontal="center"/>
    </xf>
    <xf numFmtId="0" fontId="3" fillId="5" borderId="54" xfId="0" applyFont="1" applyFill="1" applyBorder="1" applyAlignment="1">
      <alignment horizontal="center"/>
    </xf>
    <xf numFmtId="0" fontId="3" fillId="5" borderId="65" xfId="0" applyFont="1" applyFill="1" applyBorder="1" applyAlignment="1">
      <alignment horizontal="center"/>
    </xf>
    <xf numFmtId="0" fontId="12" fillId="5" borderId="62" xfId="0" applyFont="1" applyFill="1" applyBorder="1" applyAlignment="1">
      <alignment horizontal="center"/>
    </xf>
    <xf numFmtId="0" fontId="12" fillId="5" borderId="63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12" fillId="0" borderId="15" xfId="0" applyFont="1" applyBorder="1" applyAlignment="1" applyProtection="1">
      <alignment horizontal="center"/>
      <protection hidden="1"/>
    </xf>
    <xf numFmtId="0" fontId="12" fillId="0" borderId="14" xfId="0" applyFont="1" applyBorder="1" applyAlignment="1" applyProtection="1">
      <alignment horizontal="center"/>
      <protection hidden="1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2" fillId="0" borderId="42" xfId="0" applyFont="1" applyBorder="1" applyAlignment="1" applyProtection="1">
      <alignment horizontal="center"/>
      <protection hidden="1"/>
    </xf>
    <xf numFmtId="0" fontId="12" fillId="0" borderId="43" xfId="0" applyFont="1" applyBorder="1" applyAlignment="1" applyProtection="1">
      <alignment horizontal="center"/>
      <protection hidden="1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68" xfId="0" applyFont="1" applyBorder="1" applyAlignment="1" applyProtection="1">
      <alignment horizontal="center"/>
      <protection hidden="1"/>
    </xf>
    <xf numFmtId="0" fontId="12" fillId="0" borderId="12" xfId="0" applyFont="1" applyBorder="1" applyAlignment="1" applyProtection="1">
      <alignment horizontal="center"/>
      <protection hidden="1"/>
    </xf>
    <xf numFmtId="0" fontId="3" fillId="0" borderId="1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49" fontId="2" fillId="2" borderId="29" xfId="0" applyNumberFormat="1" applyFont="1" applyFill="1" applyBorder="1" applyAlignment="1" applyProtection="1">
      <alignment horizontal="center"/>
      <protection locked="0"/>
    </xf>
    <xf numFmtId="49" fontId="2" fillId="2" borderId="30" xfId="0" applyNumberFormat="1" applyFont="1" applyFill="1" applyBorder="1" applyAlignment="1" applyProtection="1">
      <alignment horizontal="center"/>
      <protection locked="0"/>
    </xf>
    <xf numFmtId="49" fontId="2" fillId="2" borderId="23" xfId="0" applyNumberFormat="1" applyFont="1" applyFill="1" applyBorder="1" applyAlignment="1" applyProtection="1">
      <alignment horizontal="center" vertical="center"/>
      <protection locked="0"/>
    </xf>
    <xf numFmtId="49" fontId="2" fillId="2" borderId="25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69" xfId="0" applyFont="1" applyBorder="1" applyAlignment="1">
      <alignment horizontal="center" wrapText="1"/>
    </xf>
    <xf numFmtId="0" fontId="2" fillId="0" borderId="47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49" fontId="2" fillId="2" borderId="24" xfId="0" applyNumberFormat="1" applyFont="1" applyFill="1" applyBorder="1" applyAlignment="1" applyProtection="1">
      <alignment horizontal="center"/>
      <protection locked="0"/>
    </xf>
    <xf numFmtId="49" fontId="2" fillId="2" borderId="23" xfId="0" applyNumberFormat="1" applyFont="1" applyFill="1" applyBorder="1" applyAlignment="1" applyProtection="1">
      <alignment horizontal="center"/>
      <protection locked="0"/>
    </xf>
    <xf numFmtId="49" fontId="2" fillId="2" borderId="25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9" fontId="2" fillId="2" borderId="22" xfId="0" applyNumberFormat="1" applyFont="1" applyFill="1" applyBorder="1" applyAlignment="1" applyProtection="1">
      <alignment horizontal="center"/>
      <protection locked="0"/>
    </xf>
    <xf numFmtId="49" fontId="2" fillId="2" borderId="50" xfId="0" applyNumberFormat="1" applyFont="1" applyFill="1" applyBorder="1" applyAlignment="1" applyProtection="1">
      <alignment horizontal="center"/>
      <protection locked="0"/>
    </xf>
    <xf numFmtId="2" fontId="12" fillId="5" borderId="72" xfId="0" applyNumberFormat="1" applyFont="1" applyFill="1" applyBorder="1" applyAlignment="1">
      <alignment horizontal="center"/>
    </xf>
    <xf numFmtId="2" fontId="12" fillId="5" borderId="73" xfId="0" applyNumberFormat="1" applyFont="1" applyFill="1" applyBorder="1" applyAlignment="1">
      <alignment horizontal="center"/>
    </xf>
    <xf numFmtId="1" fontId="2" fillId="4" borderId="70" xfId="0" applyNumberFormat="1" applyFont="1" applyFill="1" applyBorder="1" applyAlignment="1" applyProtection="1">
      <alignment horizontal="center" vertical="center"/>
      <protection locked="0"/>
    </xf>
    <xf numFmtId="1" fontId="2" fillId="4" borderId="71" xfId="0" applyNumberFormat="1" applyFont="1" applyFill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0" fillId="0" borderId="34" xfId="0" applyBorder="1" applyAlignment="1">
      <alignment horizontal="center" wrapText="1"/>
    </xf>
  </cellXfs>
  <cellStyles count="4">
    <cellStyle name="Hyperlink" xfId="1" builtinId="8"/>
    <cellStyle name="Normal" xfId="0" builtinId="0"/>
    <cellStyle name="Normal 2" xfId="3" xr:uid="{00000000-0005-0000-0000-000002000000}"/>
    <cellStyle name="Walutowy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ciej Stanislawski" id="{B5B28C40-097B-D449-9AA5-8E385B408A77}" userId="S::maciej.stanislawski@oysterhr.com::145f3f79-aece-46cf-aa10-6572212fad7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3-07-26T09:34:39.45" personId="{B5B28C40-097B-D449-9AA5-8E385B408A77}" id="{CAC397AD-7033-3E43-9180-5A70F5B77406}">
    <text xml:space="preserve">Enter today’s date here </text>
  </threadedComment>
  <threadedComment ref="E32" dT="2023-04-18T15:38:36.60" personId="{B5B28C40-097B-D449-9AA5-8E385B408A77}" id="{C94CDA55-24E1-9C4F-B3D8-07A18EC2E2FF}">
    <text>Please open the link from cell A61 and enter FX rate from yesterday or last working day if yesterday’s not available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nbp.pl/statystyka-i-sprawozdawczosc/kursy/archiwum-kursow-srednich-tabela-a/" TargetMode="Externa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1"/>
  <dimension ref="A1:M54"/>
  <sheetViews>
    <sheetView tabSelected="1" zoomScale="138" zoomScaleNormal="138" zoomScaleSheetLayoutView="100" workbookViewId="0">
      <selection activeCell="G1" sqref="G1"/>
    </sheetView>
  </sheetViews>
  <sheetFormatPr baseColWidth="10" defaultColWidth="9.1640625" defaultRowHeight="13"/>
  <cols>
    <col min="1" max="1" width="27.1640625" style="1" customWidth="1"/>
    <col min="2" max="2" width="22" style="1" customWidth="1"/>
    <col min="3" max="3" width="12.5" style="1" customWidth="1"/>
    <col min="4" max="4" width="15.5" style="1" customWidth="1"/>
    <col min="5" max="5" width="11.5" style="1" customWidth="1"/>
    <col min="6" max="6" width="14.6640625" style="1" customWidth="1"/>
    <col min="7" max="7" width="15.83203125" style="1" bestFit="1" customWidth="1"/>
    <col min="8" max="8" width="9.1640625" style="1" customWidth="1"/>
    <col min="9" max="9" width="13.1640625" style="1" bestFit="1" customWidth="1"/>
    <col min="10" max="16384" width="9.1640625" style="1"/>
  </cols>
  <sheetData>
    <row r="1" spans="1:13">
      <c r="A1" s="115" t="s">
        <v>0</v>
      </c>
      <c r="B1" s="116"/>
      <c r="C1" s="116"/>
      <c r="D1" s="116"/>
      <c r="E1" s="116"/>
      <c r="F1" s="13" t="s">
        <v>167</v>
      </c>
      <c r="G1" s="63" t="s">
        <v>179</v>
      </c>
    </row>
    <row r="2" spans="1:13">
      <c r="A2" s="123" t="s">
        <v>1</v>
      </c>
      <c r="B2" s="124"/>
      <c r="C2" s="124"/>
      <c r="D2" s="124"/>
      <c r="E2" s="124"/>
      <c r="F2" s="124"/>
      <c r="G2" s="125"/>
    </row>
    <row r="3" spans="1:13" ht="12.75" customHeight="1">
      <c r="A3" s="111" t="s">
        <v>2</v>
      </c>
      <c r="B3" s="98"/>
      <c r="C3" s="98"/>
      <c r="D3" s="98"/>
      <c r="E3" s="98"/>
      <c r="F3" s="98"/>
      <c r="G3" s="99"/>
    </row>
    <row r="4" spans="1:13">
      <c r="A4" s="126"/>
      <c r="B4" s="121"/>
      <c r="C4" s="121"/>
      <c r="D4" s="121"/>
      <c r="E4" s="121"/>
      <c r="F4" s="121"/>
      <c r="G4" s="127"/>
      <c r="H4" s="24"/>
    </row>
    <row r="5" spans="1:13" ht="12.75" customHeight="1">
      <c r="A5" s="117" t="s">
        <v>3</v>
      </c>
      <c r="B5" s="118"/>
      <c r="C5" s="118"/>
      <c r="D5" s="118"/>
      <c r="E5" s="118"/>
      <c r="F5" s="118"/>
      <c r="G5" s="119"/>
    </row>
    <row r="6" spans="1:13">
      <c r="A6" s="120"/>
      <c r="B6" s="121"/>
      <c r="C6" s="121"/>
      <c r="D6" s="121"/>
      <c r="E6" s="121"/>
      <c r="F6" s="121"/>
      <c r="G6" s="122"/>
    </row>
    <row r="7" spans="1:13" ht="13.5" customHeight="1">
      <c r="A7" s="111" t="s">
        <v>4</v>
      </c>
      <c r="B7" s="98"/>
      <c r="C7" s="98"/>
      <c r="D7" s="98"/>
      <c r="E7" s="98"/>
      <c r="F7" s="98"/>
      <c r="G7" s="99"/>
    </row>
    <row r="8" spans="1:13" ht="14.25" customHeight="1">
      <c r="A8" s="120"/>
      <c r="B8" s="121"/>
      <c r="C8" s="121"/>
      <c r="D8" s="121"/>
      <c r="E8" s="121"/>
      <c r="F8" s="121"/>
      <c r="G8" s="122"/>
      <c r="I8" s="30"/>
      <c r="J8" s="19"/>
      <c r="K8" s="19"/>
      <c r="L8" s="21"/>
      <c r="M8" s="22"/>
    </row>
    <row r="9" spans="1:13">
      <c r="A9" s="111" t="s">
        <v>5</v>
      </c>
      <c r="B9" s="98"/>
      <c r="C9" s="98"/>
      <c r="D9" s="98"/>
      <c r="E9" s="98"/>
      <c r="F9" s="98"/>
      <c r="G9" s="99"/>
      <c r="I9" s="30"/>
      <c r="J9" s="20"/>
      <c r="L9" s="21"/>
    </row>
    <row r="10" spans="1:13">
      <c r="A10" s="16" t="s">
        <v>145</v>
      </c>
      <c r="B10" s="51" t="s">
        <v>196</v>
      </c>
      <c r="C10"/>
      <c r="D10" t="s">
        <v>169</v>
      </c>
      <c r="E10" s="41">
        <f>_xlfn.XLOOKUP($B$10,'Country Values'!$A:$A,'Country Values'!$D:$D)</f>
        <v>47</v>
      </c>
      <c r="F10" s="41" t="str">
        <f>_xlfn.XLOOKUP($B$10,'Country Values'!$A:$A,'Country Values'!$C:$C)</f>
        <v>EUR</v>
      </c>
      <c r="H10" s="42"/>
      <c r="I10" s="31"/>
      <c r="J10" s="5"/>
      <c r="K10" s="6"/>
      <c r="L10" s="6"/>
    </row>
    <row r="11" spans="1:13">
      <c r="A11" s="16" t="s">
        <v>141</v>
      </c>
      <c r="B11" s="121"/>
      <c r="C11" s="121"/>
      <c r="D11" s="121"/>
      <c r="E11" s="121"/>
      <c r="F11" s="121"/>
      <c r="G11" s="122"/>
      <c r="I11" s="6"/>
      <c r="J11" s="5"/>
      <c r="K11" s="6"/>
      <c r="L11" s="6"/>
    </row>
    <row r="12" spans="1:13">
      <c r="A12" s="12" t="s">
        <v>6</v>
      </c>
      <c r="B12" s="106"/>
      <c r="C12" s="106"/>
      <c r="D12" s="106"/>
      <c r="E12" s="106"/>
      <c r="F12" s="106"/>
      <c r="G12" s="107"/>
      <c r="I12" s="31"/>
      <c r="J12" s="5"/>
      <c r="K12" s="6"/>
      <c r="L12" s="6"/>
    </row>
    <row r="13" spans="1:13">
      <c r="A13" s="12" t="s">
        <v>7</v>
      </c>
      <c r="B13" s="108"/>
      <c r="C13" s="108"/>
      <c r="D13" s="108"/>
      <c r="E13" s="108"/>
      <c r="F13" s="108"/>
      <c r="G13" s="109"/>
      <c r="I13" s="7"/>
      <c r="J13" s="8"/>
      <c r="K13" s="7"/>
      <c r="L13" s="2"/>
    </row>
    <row r="14" spans="1:13" ht="14" thickBot="1">
      <c r="A14"/>
      <c r="B14"/>
      <c r="C14"/>
      <c r="D14"/>
      <c r="E14"/>
      <c r="F14"/>
      <c r="G14" s="43"/>
      <c r="I14" s="6"/>
      <c r="J14" s="5"/>
      <c r="K14" s="6"/>
      <c r="L14" s="6"/>
    </row>
    <row r="15" spans="1:13">
      <c r="A15" s="100" t="s">
        <v>16</v>
      </c>
      <c r="B15" s="101"/>
      <c r="C15" s="102"/>
      <c r="D15" s="113" t="s">
        <v>177</v>
      </c>
      <c r="E15" s="100" t="s">
        <v>17</v>
      </c>
      <c r="F15" s="101"/>
      <c r="G15" s="102"/>
      <c r="H15"/>
      <c r="I15" s="32"/>
      <c r="J15" s="9"/>
      <c r="K15" s="9"/>
      <c r="L15" s="9"/>
    </row>
    <row r="16" spans="1:13">
      <c r="A16" s="26"/>
      <c r="B16" s="59" t="s">
        <v>143</v>
      </c>
      <c r="C16" s="60" t="s">
        <v>144</v>
      </c>
      <c r="D16" s="113"/>
      <c r="E16" s="26"/>
      <c r="F16" s="25" t="s">
        <v>143</v>
      </c>
      <c r="G16" s="27" t="s">
        <v>144</v>
      </c>
      <c r="H16"/>
      <c r="I16" s="4"/>
      <c r="J16" s="9"/>
      <c r="K16" s="9"/>
      <c r="L16" s="9"/>
    </row>
    <row r="17" spans="1:12">
      <c r="A17" s="28" t="s">
        <v>8</v>
      </c>
      <c r="B17" s="47">
        <v>45809</v>
      </c>
      <c r="C17" s="48">
        <v>0.28125</v>
      </c>
      <c r="D17" s="113"/>
      <c r="E17" s="28" t="s">
        <v>18</v>
      </c>
      <c r="F17" s="47">
        <v>45809</v>
      </c>
      <c r="G17" s="48">
        <v>0.33333333333333331</v>
      </c>
      <c r="H17"/>
      <c r="I17" s="23"/>
      <c r="J17" s="7"/>
      <c r="K17"/>
      <c r="L17"/>
    </row>
    <row r="18" spans="1:12" ht="14" thickBot="1">
      <c r="A18" s="29" t="s">
        <v>9</v>
      </c>
      <c r="B18" s="47">
        <v>45809</v>
      </c>
      <c r="C18" s="50">
        <v>0.95833333333333337</v>
      </c>
      <c r="D18" s="113"/>
      <c r="E18" s="29" t="s">
        <v>19</v>
      </c>
      <c r="F18" s="47">
        <v>45809</v>
      </c>
      <c r="G18" s="50">
        <v>0.83333333333333337</v>
      </c>
      <c r="H18"/>
      <c r="I18" s="7"/>
      <c r="K18"/>
      <c r="L18"/>
    </row>
    <row r="19" spans="1:12" ht="12.75" customHeight="1">
      <c r="A19" s="39" t="s">
        <v>142</v>
      </c>
      <c r="B19" s="40" t="str">
        <f>Calcs!H8</f>
        <v>0 days 16 hrs 15 mins</v>
      </c>
      <c r="C19" s="112"/>
      <c r="D19" s="112"/>
      <c r="E19" s="112"/>
      <c r="F19" s="112"/>
      <c r="G19" s="114"/>
      <c r="H19" s="42"/>
      <c r="I19" s="7"/>
      <c r="K19" s="7"/>
      <c r="L19" s="2"/>
    </row>
    <row r="20" spans="1:12" ht="12.75" customHeight="1">
      <c r="A20" s="39" t="s">
        <v>146</v>
      </c>
      <c r="B20" s="40" t="str">
        <f>Calcs!H9</f>
        <v>0 days 12 hrs 00 mins</v>
      </c>
      <c r="C20" s="112"/>
      <c r="D20" s="112"/>
      <c r="E20" s="112"/>
      <c r="F20" s="112"/>
      <c r="G20" s="114"/>
      <c r="H20" s="42"/>
      <c r="I20" s="7"/>
      <c r="J20" s="2"/>
      <c r="K20" s="7"/>
      <c r="L20" s="2"/>
    </row>
    <row r="21" spans="1:12" ht="12.75" customHeight="1">
      <c r="A21" s="39" t="s">
        <v>180</v>
      </c>
      <c r="B21" s="64" t="str">
        <f>Calcs!H10</f>
        <v>0 days 1 hrs 15 mins</v>
      </c>
      <c r="C21" s="112"/>
      <c r="D21" s="112"/>
      <c r="E21" s="112"/>
      <c r="F21" s="112"/>
      <c r="G21" s="114"/>
      <c r="I21" s="7"/>
      <c r="J21" s="2"/>
      <c r="K21" s="7"/>
      <c r="L21" s="2"/>
    </row>
    <row r="22" spans="1:12" ht="12.75" customHeight="1">
      <c r="A22" s="39" t="s">
        <v>181</v>
      </c>
      <c r="B22" s="64" t="str">
        <f>Calcs!H11</f>
        <v>0 days 3 hrs 00 mins</v>
      </c>
      <c r="C22" s="112"/>
      <c r="D22" s="112"/>
      <c r="E22" s="112"/>
      <c r="F22" s="112"/>
      <c r="G22" s="114"/>
      <c r="I22" s="7"/>
      <c r="J22" s="2"/>
      <c r="K22" s="7"/>
      <c r="L22" s="2"/>
    </row>
    <row r="23" spans="1:12" ht="15" customHeight="1">
      <c r="A23" s="111" t="s">
        <v>140</v>
      </c>
      <c r="B23" s="98"/>
      <c r="C23" s="98"/>
      <c r="D23" s="98"/>
      <c r="E23" s="98"/>
      <c r="F23" s="98"/>
      <c r="G23" s="99"/>
      <c r="I23" s="7"/>
      <c r="J23" s="2"/>
      <c r="K23" s="7"/>
      <c r="L23" s="2"/>
    </row>
    <row r="24" spans="1:12" ht="15" customHeight="1">
      <c r="A24" s="17" t="s">
        <v>13</v>
      </c>
      <c r="B24" s="56">
        <v>0</v>
      </c>
      <c r="C24" s="17" t="s">
        <v>14</v>
      </c>
      <c r="D24" s="56">
        <v>0</v>
      </c>
      <c r="E24" s="110" t="s">
        <v>15</v>
      </c>
      <c r="F24" s="110"/>
      <c r="G24" s="56">
        <v>0</v>
      </c>
      <c r="H24" s="42"/>
      <c r="I24" s="7"/>
      <c r="K24" s="7"/>
    </row>
    <row r="25" spans="1:12">
      <c r="A25" s="103" t="s">
        <v>10</v>
      </c>
      <c r="B25" s="104"/>
      <c r="C25" s="104"/>
      <c r="D25" s="104"/>
      <c r="E25" s="104"/>
      <c r="F25" s="104"/>
      <c r="G25" s="105"/>
      <c r="H25"/>
      <c r="I25"/>
      <c r="J25"/>
      <c r="K25"/>
      <c r="L25"/>
    </row>
    <row r="26" spans="1:12">
      <c r="A26" s="96"/>
      <c r="B26" s="97"/>
      <c r="C26" s="97"/>
      <c r="D26" s="97"/>
      <c r="E26" s="98"/>
      <c r="F26" s="98"/>
      <c r="G26" s="10"/>
      <c r="H26"/>
      <c r="I26"/>
      <c r="J26"/>
      <c r="K26"/>
      <c r="L26"/>
    </row>
    <row r="27" spans="1:12">
      <c r="A27" s="76" t="s">
        <v>166</v>
      </c>
      <c r="B27" s="77"/>
      <c r="C27" s="77"/>
      <c r="D27" s="77"/>
      <c r="E27" s="92">
        <f>Calcs!B5</f>
        <v>0</v>
      </c>
      <c r="F27" s="92"/>
      <c r="G27" s="45" t="s">
        <v>168</v>
      </c>
      <c r="H27"/>
      <c r="I27"/>
      <c r="J27"/>
      <c r="K27"/>
      <c r="L27"/>
    </row>
    <row r="28" spans="1:12">
      <c r="A28" s="11"/>
      <c r="B28" s="4"/>
      <c r="C28" s="4"/>
      <c r="D28" s="4"/>
      <c r="G28" s="10"/>
      <c r="H28"/>
      <c r="I28"/>
      <c r="J28"/>
      <c r="K28"/>
      <c r="L28"/>
    </row>
    <row r="29" spans="1:12">
      <c r="A29" s="93" t="s">
        <v>11</v>
      </c>
      <c r="B29" s="94"/>
      <c r="C29" s="94"/>
      <c r="D29" s="94"/>
      <c r="E29" s="94"/>
      <c r="F29" s="94"/>
      <c r="G29" s="95"/>
      <c r="H29"/>
      <c r="I29"/>
      <c r="J29"/>
      <c r="K29"/>
      <c r="L29"/>
    </row>
    <row r="30" spans="1:12">
      <c r="A30" s="96"/>
      <c r="B30" s="97"/>
      <c r="C30" s="97"/>
      <c r="D30" s="97"/>
      <c r="E30" s="94"/>
      <c r="F30" s="94"/>
      <c r="G30" s="10"/>
      <c r="H30"/>
      <c r="I30"/>
      <c r="J30"/>
      <c r="K30"/>
      <c r="L30"/>
    </row>
    <row r="31" spans="1:12">
      <c r="A31" s="76" t="s">
        <v>170</v>
      </c>
      <c r="B31" s="77"/>
      <c r="C31" s="77"/>
      <c r="D31" s="77"/>
      <c r="E31" s="91">
        <f>Calcs!B29</f>
        <v>23.5</v>
      </c>
      <c r="F31" s="91"/>
      <c r="G31" s="52" t="str">
        <f>F10</f>
        <v>EUR</v>
      </c>
      <c r="H31"/>
      <c r="I31"/>
      <c r="J31"/>
      <c r="K31"/>
      <c r="L31"/>
    </row>
    <row r="32" spans="1:12">
      <c r="A32" s="67" t="s">
        <v>178</v>
      </c>
      <c r="B32" s="67"/>
      <c r="C32" s="67"/>
      <c r="D32" s="68"/>
      <c r="E32" s="69">
        <v>4.38</v>
      </c>
      <c r="F32" s="70"/>
      <c r="G32" s="52" t="str">
        <f>F10</f>
        <v>EUR</v>
      </c>
      <c r="H32"/>
      <c r="I32"/>
      <c r="J32"/>
      <c r="K32"/>
    </row>
    <row r="33" spans="1:12">
      <c r="A33" s="76" t="s">
        <v>174</v>
      </c>
      <c r="B33" s="77"/>
      <c r="C33" s="77"/>
      <c r="D33" s="78"/>
      <c r="E33" s="79">
        <f>ROUND(E31*E32,2)</f>
        <v>102.93</v>
      </c>
      <c r="F33" s="80"/>
      <c r="G33" s="53" t="s">
        <v>168</v>
      </c>
      <c r="H33"/>
      <c r="I33"/>
      <c r="J33"/>
      <c r="K33"/>
      <c r="L33" s="9"/>
    </row>
    <row r="34" spans="1:12" ht="12" customHeight="1" thickBot="1">
      <c r="A34" s="81" t="s">
        <v>171</v>
      </c>
      <c r="B34" s="82"/>
      <c r="C34" s="82"/>
      <c r="D34" s="83"/>
      <c r="E34" s="84">
        <f>E33+E27</f>
        <v>102.93</v>
      </c>
      <c r="F34" s="85"/>
      <c r="G34" s="54" t="s">
        <v>168</v>
      </c>
      <c r="H34" s="44"/>
      <c r="I34"/>
      <c r="J34"/>
      <c r="K34"/>
    </row>
    <row r="35" spans="1:12" ht="22" customHeight="1">
      <c r="A35" s="86" t="s">
        <v>172</v>
      </c>
      <c r="B35" s="87"/>
      <c r="C35" s="87"/>
      <c r="D35" s="88"/>
      <c r="E35" s="89">
        <v>0</v>
      </c>
      <c r="F35" s="90"/>
      <c r="G35" s="53" t="s">
        <v>168</v>
      </c>
      <c r="H35" s="42"/>
    </row>
    <row r="36" spans="1:12" ht="14" thickBot="1">
      <c r="A36" s="71" t="s">
        <v>173</v>
      </c>
      <c r="B36" s="72"/>
      <c r="C36" s="72"/>
      <c r="D36" s="73"/>
      <c r="E36" s="74">
        <f>E34-E35</f>
        <v>102.93</v>
      </c>
      <c r="F36" s="75"/>
      <c r="G36" s="55" t="s">
        <v>168</v>
      </c>
      <c r="H36" s="42"/>
    </row>
    <row r="37" spans="1:12" customFormat="1">
      <c r="G37" s="46"/>
    </row>
    <row r="38" spans="1:12" customFormat="1"/>
    <row r="39" spans="1:12" customFormat="1"/>
    <row r="40" spans="1:12" customFormat="1"/>
    <row r="41" spans="1:12" customFormat="1"/>
    <row r="42" spans="1:12" customFormat="1"/>
    <row r="43" spans="1:12" customFormat="1"/>
    <row r="44" spans="1:12" customFormat="1"/>
    <row r="45" spans="1:12" customFormat="1"/>
    <row r="46" spans="1:12" customFormat="1"/>
    <row r="47" spans="1:12" customFormat="1"/>
    <row r="48" spans="1:12" customFormat="1"/>
    <row r="49" customFormat="1"/>
    <row r="50" customFormat="1"/>
    <row r="51" customFormat="1"/>
    <row r="52" customFormat="1"/>
    <row r="53" customFormat="1"/>
    <row r="54" customFormat="1"/>
  </sheetData>
  <sheetProtection algorithmName="SHA-512" hashValue="sH77182OqESD5skaBZN9P5yVVByb1GJc2HofapaxsfLJDSqQQTqXWVWHr5aLC+ucxsQFqIBKEN5ykQDL4fLOLQ==" saltValue="gtf5a0PLoieseV8WOOmPQA==" spinCount="100000" sheet="1" selectLockedCells="1"/>
  <protectedRanges>
    <protectedRange sqref="A54:D54 B27:C28 D49:D51 F31:G31 B31:C31 B32:C36 F32:G36 B53:C53 E53:E54 A49:C52 F27:G28" name="Zakres2"/>
    <protectedRange sqref="G1 A4 A6 A8 F10:F11 F14 D24 B24 B10:B14 G24" name="Zakres1"/>
  </protectedRanges>
  <customSheetViews>
    <customSheetView guid="{73E8F968-DCE8-406B-B8BF-D5164FF2330E}" showPageBreaks="1" printArea="1" view="pageBreakPreview" topLeftCell="A106">
      <selection activeCell="A131" sqref="A131"/>
      <rowBreaks count="1" manualBreakCount="1">
        <brk id="60" max="16383" man="1"/>
      </rowBreaks>
      <pageMargins left="0.78740157480314965" right="0.78740157480314965" top="0.59055118110236227" bottom="0.78" header="0.33" footer="0.51181102362204722"/>
      <printOptions horizontalCentered="1"/>
      <pageSetup paperSize="9" scale="88" fitToHeight="2" orientation="portrait"/>
      <headerFooter alignWithMargins="0">
        <oddFooter>Strona &amp;P z &amp;N</oddFooter>
      </headerFooter>
    </customSheetView>
  </customSheetViews>
  <mergeCells count="38">
    <mergeCell ref="A1:E1"/>
    <mergeCell ref="A5:G5"/>
    <mergeCell ref="A6:G6"/>
    <mergeCell ref="B11:G11"/>
    <mergeCell ref="A2:G2"/>
    <mergeCell ref="A9:G9"/>
    <mergeCell ref="A3:G3"/>
    <mergeCell ref="A4:G4"/>
    <mergeCell ref="A7:G7"/>
    <mergeCell ref="A8:G8"/>
    <mergeCell ref="A15:C15"/>
    <mergeCell ref="E15:G15"/>
    <mergeCell ref="A25:G25"/>
    <mergeCell ref="B12:G12"/>
    <mergeCell ref="B13:G13"/>
    <mergeCell ref="E24:F24"/>
    <mergeCell ref="A23:G23"/>
    <mergeCell ref="D15:D18"/>
    <mergeCell ref="C19:G22"/>
    <mergeCell ref="E31:F31"/>
    <mergeCell ref="E27:F27"/>
    <mergeCell ref="A27:D27"/>
    <mergeCell ref="A29:G29"/>
    <mergeCell ref="A26:D26"/>
    <mergeCell ref="E26:F26"/>
    <mergeCell ref="A30:D30"/>
    <mergeCell ref="E30:F30"/>
    <mergeCell ref="A31:D31"/>
    <mergeCell ref="A32:D32"/>
    <mergeCell ref="E32:F32"/>
    <mergeCell ref="A36:D36"/>
    <mergeCell ref="E36:F36"/>
    <mergeCell ref="A33:D33"/>
    <mergeCell ref="E33:F33"/>
    <mergeCell ref="A34:D34"/>
    <mergeCell ref="E34:F34"/>
    <mergeCell ref="A35:D35"/>
    <mergeCell ref="E35:F35"/>
  </mergeCells>
  <phoneticPr fontId="8" type="noConversion"/>
  <hyperlinks>
    <hyperlink ref="A32" r:id="rId1" display="Today's FX rate" xr:uid="{0FD18F17-CD67-4140-88ED-6B12379ACF62}"/>
  </hyperlinks>
  <printOptions horizontalCentered="1"/>
  <pageMargins left="0.78740157480314965" right="0.78740157480314965" top="0.59055118110236227" bottom="0.78" header="0.33" footer="0.51181102362204722"/>
  <pageSetup paperSize="9" scale="87" fitToHeight="2" orientation="portrait"/>
  <headerFooter>
    <oddFooter>&amp;CPage &amp;P of  &amp;N</oddFooter>
  </headerFooter>
  <cellWatches>
    <cellWatch r="B24"/>
  </cellWatche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6C8DA0-0DCB-6643-AAE3-AF9C65A2F543}">
          <x14:formula1>
            <xm:f>'Country Values'!$A$2:$A$115</xm:f>
          </x14:formula1>
          <xm:sqref>C15 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C020A-52AF-6243-AE12-A329F8526D5E}">
  <dimension ref="A1:M48"/>
  <sheetViews>
    <sheetView zoomScale="133" workbookViewId="0">
      <selection activeCell="G1" sqref="G1"/>
    </sheetView>
  </sheetViews>
  <sheetFormatPr baseColWidth="10" defaultColWidth="9.1640625" defaultRowHeight="13"/>
  <cols>
    <col min="1" max="1" width="19" style="1" customWidth="1"/>
    <col min="2" max="2" width="22" style="1" customWidth="1"/>
    <col min="3" max="3" width="12.5" style="1" customWidth="1"/>
    <col min="4" max="4" width="15.5" style="1" customWidth="1"/>
    <col min="5" max="5" width="11.5" style="1" customWidth="1"/>
    <col min="6" max="6" width="14.6640625" style="1" customWidth="1"/>
    <col min="7" max="7" width="15.83203125" style="1" bestFit="1" customWidth="1"/>
    <col min="8" max="8" width="9.1640625" style="1"/>
    <col min="9" max="9" width="13.1640625" style="1" bestFit="1" customWidth="1"/>
    <col min="10" max="16384" width="9.1640625" style="1"/>
  </cols>
  <sheetData>
    <row r="1" spans="1:13">
      <c r="A1" s="115" t="s">
        <v>175</v>
      </c>
      <c r="B1" s="116"/>
      <c r="C1" s="116"/>
      <c r="D1" s="116"/>
      <c r="E1" s="116"/>
      <c r="F1" s="13" t="s">
        <v>167</v>
      </c>
      <c r="G1" s="63" t="s">
        <v>179</v>
      </c>
    </row>
    <row r="2" spans="1:13">
      <c r="A2" s="123" t="s">
        <v>1</v>
      </c>
      <c r="B2" s="124"/>
      <c r="C2" s="124"/>
      <c r="D2" s="124"/>
      <c r="E2" s="124"/>
      <c r="F2" s="124"/>
      <c r="G2" s="125"/>
    </row>
    <row r="3" spans="1:13" ht="12.75" customHeight="1">
      <c r="A3" s="111" t="s">
        <v>2</v>
      </c>
      <c r="B3" s="98"/>
      <c r="C3" s="98"/>
      <c r="D3" s="98"/>
      <c r="E3" s="98"/>
      <c r="F3" s="98"/>
      <c r="G3" s="99"/>
    </row>
    <row r="4" spans="1:13">
      <c r="A4" s="126"/>
      <c r="B4" s="121"/>
      <c r="C4" s="121"/>
      <c r="D4" s="121"/>
      <c r="E4" s="121"/>
      <c r="F4" s="121"/>
      <c r="G4" s="127"/>
      <c r="H4" s="24"/>
    </row>
    <row r="5" spans="1:13" ht="12.75" customHeight="1">
      <c r="A5" s="117" t="s">
        <v>3</v>
      </c>
      <c r="B5" s="118"/>
      <c r="C5" s="118"/>
      <c r="D5" s="118"/>
      <c r="E5" s="118"/>
      <c r="F5" s="118"/>
      <c r="G5" s="119"/>
    </row>
    <row r="6" spans="1:13">
      <c r="A6" s="120"/>
      <c r="B6" s="121"/>
      <c r="C6" s="121"/>
      <c r="D6" s="121"/>
      <c r="E6" s="121"/>
      <c r="F6" s="121"/>
      <c r="G6" s="122"/>
    </row>
    <row r="7" spans="1:13" ht="13.5" customHeight="1">
      <c r="A7" s="111" t="s">
        <v>4</v>
      </c>
      <c r="B7" s="98"/>
      <c r="C7" s="98"/>
      <c r="D7" s="98"/>
      <c r="E7" s="98"/>
      <c r="F7" s="98"/>
      <c r="G7" s="99"/>
    </row>
    <row r="8" spans="1:13" ht="14.25" customHeight="1">
      <c r="A8" s="120"/>
      <c r="B8" s="121"/>
      <c r="C8" s="121"/>
      <c r="D8" s="121"/>
      <c r="E8" s="121"/>
      <c r="F8" s="121"/>
      <c r="G8" s="122"/>
      <c r="I8" s="30"/>
      <c r="J8" s="19"/>
      <c r="K8" s="19"/>
      <c r="L8" s="21"/>
      <c r="M8" s="22"/>
    </row>
    <row r="9" spans="1:13">
      <c r="A9" s="111" t="s">
        <v>5</v>
      </c>
      <c r="B9" s="98"/>
      <c r="C9" s="98"/>
      <c r="D9" s="98"/>
      <c r="E9" s="98"/>
      <c r="F9" s="98"/>
      <c r="G9" s="99"/>
      <c r="I9" s="30"/>
      <c r="J9" s="20"/>
      <c r="L9" s="21"/>
    </row>
    <row r="10" spans="1:13">
      <c r="A10" s="16" t="s">
        <v>145</v>
      </c>
      <c r="B10" t="s">
        <v>176</v>
      </c>
      <c r="C10"/>
      <c r="D10" t="s">
        <v>169</v>
      </c>
      <c r="E10" s="58">
        <v>45</v>
      </c>
      <c r="F10" s="58" t="s">
        <v>168</v>
      </c>
      <c r="H10" s="42"/>
      <c r="I10" s="31"/>
      <c r="J10" s="5"/>
      <c r="K10" s="6"/>
      <c r="L10" s="6"/>
    </row>
    <row r="11" spans="1:13">
      <c r="A11" s="16" t="s">
        <v>141</v>
      </c>
      <c r="B11" s="121"/>
      <c r="C11" s="121"/>
      <c r="D11" s="121"/>
      <c r="E11" s="121"/>
      <c r="F11" s="121"/>
      <c r="G11" s="122"/>
      <c r="I11" s="6"/>
      <c r="J11" s="5"/>
      <c r="K11" s="6"/>
      <c r="L11" s="6"/>
    </row>
    <row r="12" spans="1:13">
      <c r="A12" s="12" t="s">
        <v>6</v>
      </c>
      <c r="B12" s="106"/>
      <c r="C12" s="106"/>
      <c r="D12" s="106"/>
      <c r="E12" s="106"/>
      <c r="F12" s="106"/>
      <c r="G12" s="107"/>
      <c r="I12" s="31"/>
      <c r="J12" s="5"/>
      <c r="K12" s="6"/>
      <c r="L12" s="6"/>
    </row>
    <row r="13" spans="1:13">
      <c r="A13" s="12" t="s">
        <v>7</v>
      </c>
      <c r="B13" s="108"/>
      <c r="C13" s="108"/>
      <c r="D13" s="108"/>
      <c r="E13" s="108"/>
      <c r="F13" s="108"/>
      <c r="G13" s="109"/>
      <c r="I13" s="7"/>
      <c r="J13" s="8"/>
      <c r="K13" s="7"/>
      <c r="L13" s="2"/>
    </row>
    <row r="14" spans="1:13" ht="14" thickBot="1">
      <c r="A14"/>
      <c r="B14"/>
      <c r="C14"/>
      <c r="D14"/>
      <c r="E14"/>
      <c r="F14"/>
      <c r="H14" s="42"/>
      <c r="I14" s="6"/>
      <c r="J14" s="5"/>
      <c r="K14" s="6"/>
      <c r="L14" s="6"/>
    </row>
    <row r="15" spans="1:13">
      <c r="A15" s="100" t="s">
        <v>16</v>
      </c>
      <c r="B15" s="101"/>
      <c r="C15" s="102"/>
      <c r="D15" s="134" t="s">
        <v>177</v>
      </c>
      <c r="E15"/>
      <c r="F15"/>
      <c r="H15" s="42"/>
      <c r="I15" s="32"/>
      <c r="J15" s="9"/>
      <c r="K15" s="9"/>
      <c r="L15" s="9"/>
    </row>
    <row r="16" spans="1:13" ht="13" customHeight="1">
      <c r="A16" s="26"/>
      <c r="B16" s="61" t="s">
        <v>143</v>
      </c>
      <c r="C16" s="62" t="s">
        <v>144</v>
      </c>
      <c r="D16" s="134"/>
      <c r="E16"/>
      <c r="F16"/>
      <c r="H16" s="42"/>
      <c r="I16" s="4"/>
      <c r="J16" s="9"/>
      <c r="K16" s="9"/>
      <c r="L16" s="9"/>
    </row>
    <row r="17" spans="1:12">
      <c r="A17" s="28" t="s">
        <v>8</v>
      </c>
      <c r="B17" s="47">
        <v>45778</v>
      </c>
      <c r="C17" s="48">
        <v>0.28125</v>
      </c>
      <c r="D17" s="134"/>
      <c r="E17"/>
      <c r="F17"/>
      <c r="H17" s="42"/>
      <c r="I17" s="23"/>
      <c r="J17" s="7"/>
      <c r="K17"/>
      <c r="L17"/>
    </row>
    <row r="18" spans="1:12" ht="14" thickBot="1">
      <c r="A18" s="29" t="s">
        <v>9</v>
      </c>
      <c r="B18" s="49">
        <v>45791</v>
      </c>
      <c r="C18" s="50">
        <v>0.95833333333333337</v>
      </c>
      <c r="D18" s="134"/>
      <c r="E18"/>
      <c r="F18"/>
      <c r="H18" s="42"/>
      <c r="I18" s="7"/>
      <c r="K18"/>
      <c r="L18"/>
    </row>
    <row r="19" spans="1:12" ht="12.75" customHeight="1">
      <c r="A19" s="39" t="s">
        <v>142</v>
      </c>
      <c r="B19" s="40" t="str">
        <f>Calcs!H39</f>
        <v>13 days 16 hrs 15 mins</v>
      </c>
      <c r="D19" s="18"/>
      <c r="H19" s="42"/>
      <c r="I19" s="7"/>
      <c r="K19" s="7"/>
      <c r="L19" s="2"/>
    </row>
    <row r="20" spans="1:12" ht="15" customHeight="1">
      <c r="A20" s="111" t="s">
        <v>140</v>
      </c>
      <c r="B20" s="98"/>
      <c r="C20" s="98"/>
      <c r="D20" s="98"/>
      <c r="E20" s="98"/>
      <c r="F20" s="98"/>
      <c r="G20" s="99"/>
      <c r="I20" s="7"/>
      <c r="J20" s="2"/>
      <c r="K20" s="7"/>
      <c r="L20" s="2"/>
    </row>
    <row r="21" spans="1:12" ht="15" customHeight="1">
      <c r="A21" s="17" t="s">
        <v>13</v>
      </c>
      <c r="B21" s="56">
        <v>0</v>
      </c>
      <c r="C21" s="17" t="s">
        <v>14</v>
      </c>
      <c r="D21" s="56">
        <v>0</v>
      </c>
      <c r="E21" s="110" t="s">
        <v>15</v>
      </c>
      <c r="F21" s="110"/>
      <c r="G21" s="56">
        <v>0</v>
      </c>
      <c r="H21" s="42"/>
      <c r="I21" s="7"/>
      <c r="K21" s="7"/>
    </row>
    <row r="22" spans="1:12">
      <c r="A22" s="111" t="s">
        <v>192</v>
      </c>
      <c r="B22" s="98"/>
      <c r="C22" s="98"/>
      <c r="D22" s="98"/>
      <c r="E22" s="98"/>
      <c r="F22" s="98"/>
      <c r="G22" s="99"/>
      <c r="H22"/>
    </row>
    <row r="23" spans="1:12">
      <c r="A23" s="14" t="s">
        <v>185</v>
      </c>
      <c r="B23" s="56" t="s">
        <v>191</v>
      </c>
      <c r="C23" s="3"/>
      <c r="D23" s="3"/>
      <c r="E23" s="3"/>
      <c r="F23" s="3"/>
      <c r="G23" s="15"/>
      <c r="H23"/>
    </row>
    <row r="24" spans="1:12">
      <c r="A24" s="14"/>
      <c r="B24" s="3"/>
      <c r="C24" s="3"/>
      <c r="D24" s="3"/>
      <c r="E24" s="3"/>
      <c r="F24" s="3"/>
      <c r="G24" s="15"/>
      <c r="H24"/>
    </row>
    <row r="25" spans="1:12">
      <c r="A25" s="103" t="s">
        <v>10</v>
      </c>
      <c r="B25" s="104"/>
      <c r="C25" s="104"/>
      <c r="D25" s="104"/>
      <c r="E25" s="104"/>
      <c r="F25" s="104"/>
      <c r="G25" s="105"/>
      <c r="H25"/>
      <c r="I25"/>
      <c r="J25"/>
      <c r="K25"/>
      <c r="L25"/>
    </row>
    <row r="26" spans="1:12">
      <c r="A26" s="96"/>
      <c r="B26" s="97"/>
      <c r="C26" s="97"/>
      <c r="D26" s="97"/>
      <c r="E26" s="98"/>
      <c r="F26" s="98"/>
      <c r="G26" s="10"/>
      <c r="H26"/>
      <c r="I26"/>
      <c r="J26"/>
      <c r="K26"/>
      <c r="L26"/>
    </row>
    <row r="27" spans="1:12">
      <c r="A27" s="76" t="s">
        <v>166</v>
      </c>
      <c r="B27" s="77"/>
      <c r="C27" s="77"/>
      <c r="D27" s="77"/>
      <c r="E27" s="132">
        <f>Calcs!B51</f>
        <v>630</v>
      </c>
      <c r="F27" s="132"/>
      <c r="G27" s="45" t="s">
        <v>168</v>
      </c>
      <c r="H27"/>
      <c r="I27"/>
      <c r="J27"/>
      <c r="K27"/>
      <c r="L27"/>
    </row>
    <row r="28" spans="1:12">
      <c r="A28" s="76" t="s">
        <v>186</v>
      </c>
      <c r="B28" s="77"/>
      <c r="C28" s="77"/>
      <c r="D28" s="77"/>
      <c r="E28" s="133">
        <f>Calcs!B55</f>
        <v>0</v>
      </c>
      <c r="F28" s="133"/>
      <c r="G28" s="10"/>
      <c r="H28"/>
      <c r="I28"/>
      <c r="J28"/>
      <c r="K28"/>
      <c r="L28"/>
    </row>
    <row r="29" spans="1:12" ht="22" customHeight="1">
      <c r="A29" s="86" t="s">
        <v>172</v>
      </c>
      <c r="B29" s="87"/>
      <c r="C29" s="87"/>
      <c r="D29" s="88"/>
      <c r="E29" s="130">
        <v>0</v>
      </c>
      <c r="F29" s="131"/>
      <c r="G29" s="53" t="s">
        <v>168</v>
      </c>
      <c r="H29" s="42"/>
    </row>
    <row r="30" spans="1:12" ht="14" thickBot="1">
      <c r="A30" s="71" t="s">
        <v>173</v>
      </c>
      <c r="B30" s="72"/>
      <c r="C30" s="72"/>
      <c r="D30" s="73"/>
      <c r="E30" s="128">
        <f>E27+E28-E29</f>
        <v>630</v>
      </c>
      <c r="F30" s="129"/>
      <c r="G30" s="55" t="s">
        <v>168</v>
      </c>
      <c r="H30" s="42"/>
    </row>
    <row r="31" spans="1:12" customFormat="1">
      <c r="G31" s="46"/>
    </row>
    <row r="32" spans="1:1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</sheetData>
  <sheetProtection algorithmName="SHA-512" hashValue="byJNQ9eGgM5wgGnxqG2yq2b0+NQ3N7h95EF3rj2ATvDoRUNUpu7TQDkfLZk3ZjLHKjImzdCYGQc7zvzf+CvjVg==" saltValue="shMACImBAknw2lcx4VAdrQ==" spinCount="100000" sheet="1" selectLockedCells="1"/>
  <protectedRanges>
    <protectedRange sqref="A48:D48 D43:D45 A43:C46 B47:C47 E47:E48 B27:C30 F27:G30" name="Zakres2"/>
    <protectedRange sqref="A4 A6 A8 F14 B23 D21 B21 F10:F11 B10:B14 G21" name="Zakres1"/>
    <protectedRange sqref="G1" name="Zakres1_1"/>
  </protectedRanges>
  <mergeCells count="28">
    <mergeCell ref="B13:G13"/>
    <mergeCell ref="A1:E1"/>
    <mergeCell ref="A2:G2"/>
    <mergeCell ref="A3:G3"/>
    <mergeCell ref="A4:G4"/>
    <mergeCell ref="A5:G5"/>
    <mergeCell ref="A6:G6"/>
    <mergeCell ref="A7:G7"/>
    <mergeCell ref="A8:G8"/>
    <mergeCell ref="A9:G9"/>
    <mergeCell ref="B11:G11"/>
    <mergeCell ref="B12:G12"/>
    <mergeCell ref="A15:C15"/>
    <mergeCell ref="A20:G20"/>
    <mergeCell ref="E21:F21"/>
    <mergeCell ref="D15:D18"/>
    <mergeCell ref="A30:D30"/>
    <mergeCell ref="E30:F30"/>
    <mergeCell ref="A29:D29"/>
    <mergeCell ref="E29:F29"/>
    <mergeCell ref="A25:G25"/>
    <mergeCell ref="A26:D26"/>
    <mergeCell ref="E26:F26"/>
    <mergeCell ref="A27:D27"/>
    <mergeCell ref="E27:F27"/>
    <mergeCell ref="A22:G22"/>
    <mergeCell ref="A28:D28"/>
    <mergeCell ref="E28:F2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156D80B-E045-5843-A51C-B9299E69D4D1}">
          <x14:formula1>
            <xm:f>'Country Values'!$A$2:$A$115</xm:f>
          </x14:formula1>
          <xm:sqref>C15</xm:sqref>
        </x14:dataValidation>
        <x14:dataValidation type="list" allowBlank="1" showInputMessage="1" showErrorMessage="1" xr:uid="{B73835C6-35D2-8243-B8A8-AACC609C42B1}">
          <x14:formula1>
            <xm:f>Calcs!$D$54:$D$56</xm:f>
          </x14:formula1>
          <xm:sqref>B23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E279-D8A0-504F-9C27-ACC2654938AF}">
  <dimension ref="A1:M56"/>
  <sheetViews>
    <sheetView topLeftCell="D1" zoomScale="159" workbookViewId="0">
      <selection activeCell="H18" sqref="H18"/>
    </sheetView>
  </sheetViews>
  <sheetFormatPr baseColWidth="10" defaultRowHeight="13"/>
  <cols>
    <col min="1" max="1" width="18.5" customWidth="1"/>
    <col min="2" max="2" width="15.1640625" bestFit="1" customWidth="1"/>
    <col min="3" max="3" width="20" customWidth="1"/>
    <col min="4" max="4" width="15.1640625" bestFit="1" customWidth="1"/>
    <col min="7" max="7" width="15.1640625" bestFit="1" customWidth="1"/>
    <col min="8" max="8" width="11.5" bestFit="1" customWidth="1"/>
    <col min="10" max="10" width="15.1640625" bestFit="1" customWidth="1"/>
  </cols>
  <sheetData>
    <row r="1" spans="1:13">
      <c r="A1" s="38" t="s">
        <v>148</v>
      </c>
    </row>
    <row r="2" spans="1:13">
      <c r="B2" s="7"/>
    </row>
    <row r="3" spans="1:13">
      <c r="A3" t="s">
        <v>150</v>
      </c>
      <c r="B3" s="2">
        <f>IF(M10&lt;=8,0,IF(AND(M10&gt;8,M10&lt;=12),22.5,45))</f>
        <v>0</v>
      </c>
    </row>
    <row r="4" spans="1:13">
      <c r="A4" t="s">
        <v>150</v>
      </c>
      <c r="B4" s="2">
        <f>IF(M11&lt;=8,0,IF(AND(M11&gt;8,M11&lt;=12),22.5,45))</f>
        <v>0</v>
      </c>
    </row>
    <row r="5" spans="1:13">
      <c r="A5" t="s">
        <v>184</v>
      </c>
      <c r="B5">
        <f>B3+B4</f>
        <v>0</v>
      </c>
    </row>
    <row r="7" spans="1:13">
      <c r="A7" s="38" t="s">
        <v>151</v>
      </c>
      <c r="B7" t="s">
        <v>12</v>
      </c>
      <c r="C7" t="s">
        <v>155</v>
      </c>
      <c r="D7" t="s">
        <v>156</v>
      </c>
      <c r="E7" t="s">
        <v>12</v>
      </c>
      <c r="F7" t="s">
        <v>155</v>
      </c>
      <c r="G7" t="s">
        <v>156</v>
      </c>
      <c r="H7" t="s">
        <v>157</v>
      </c>
      <c r="J7" t="s">
        <v>158</v>
      </c>
      <c r="K7" t="s">
        <v>159</v>
      </c>
    </row>
    <row r="8" spans="1:13">
      <c r="A8" t="s">
        <v>152</v>
      </c>
      <c r="B8" s="33">
        <f>'Foreign Travel Order'!B17</f>
        <v>45809</v>
      </c>
      <c r="C8" s="35">
        <f>'Foreign Travel Order'!C17</f>
        <v>0.28125</v>
      </c>
      <c r="D8" s="34">
        <f>B8+C8</f>
        <v>45809.28125</v>
      </c>
      <c r="E8" s="33">
        <f>'Foreign Travel Order'!B18</f>
        <v>45809</v>
      </c>
      <c r="F8" s="35">
        <f>'Foreign Travel Order'!C18</f>
        <v>0.95833333333333337</v>
      </c>
      <c r="G8" s="34">
        <f>E8+F8</f>
        <v>45809.958333333336</v>
      </c>
      <c r="H8" t="str">
        <f>INT(G8-D8) &amp; " days " &amp; TEXT(HOUR(G8-D8), "0") &amp; " hrs " &amp; TEXT(MINUTE(G8-D8), "00") &amp; " mins"</f>
        <v>0 days 16 hrs 15 mins</v>
      </c>
      <c r="I8" s="36"/>
      <c r="J8" s="37">
        <f>DAY(G8-D8)</f>
        <v>0</v>
      </c>
      <c r="K8">
        <f>HOUR(G8-D8)</f>
        <v>16</v>
      </c>
      <c r="L8" s="37">
        <f>MINUTE(G8-D8)</f>
        <v>15</v>
      </c>
      <c r="M8" s="37">
        <f>TIME(K8,L8,0)*24</f>
        <v>16.25</v>
      </c>
    </row>
    <row r="9" spans="1:13">
      <c r="A9" t="s">
        <v>153</v>
      </c>
      <c r="B9" s="33">
        <f>'Foreign Travel Order'!F17</f>
        <v>45809</v>
      </c>
      <c r="C9" s="35">
        <f>'Foreign Travel Order'!G17</f>
        <v>0.33333333333333331</v>
      </c>
      <c r="D9" s="34">
        <f>B9+C9</f>
        <v>45809.333333333336</v>
      </c>
      <c r="E9" s="33">
        <f>'Foreign Travel Order'!F18</f>
        <v>45809</v>
      </c>
      <c r="F9" s="35">
        <f>'Foreign Travel Order'!G18</f>
        <v>0.83333333333333337</v>
      </c>
      <c r="G9" s="34">
        <f>E9+F9</f>
        <v>45809.833333333336</v>
      </c>
      <c r="H9" t="str">
        <f>INT(G9-D9) &amp; " days " &amp; TEXT(HOUR(G9-D9), "0") &amp; " hrs " &amp; TEXT(MINUTE(G9-D9), "00") &amp; " mins"</f>
        <v>0 days 12 hrs 00 mins</v>
      </c>
      <c r="J9" s="37">
        <f>DAY(G9-D9)</f>
        <v>0</v>
      </c>
      <c r="K9">
        <f>HOUR(G9-D9)</f>
        <v>12</v>
      </c>
      <c r="L9" s="37">
        <f>MINUTE(G9-D9)</f>
        <v>0</v>
      </c>
      <c r="M9" s="37">
        <f>TIME(K9,L9,0)*24</f>
        <v>12</v>
      </c>
    </row>
    <row r="10" spans="1:13">
      <c r="A10" t="s">
        <v>182</v>
      </c>
      <c r="B10" s="33">
        <f>'Foreign Travel Order'!B17</f>
        <v>45809</v>
      </c>
      <c r="C10" s="35">
        <f>'Foreign Travel Order'!C17</f>
        <v>0.28125</v>
      </c>
      <c r="D10" s="34">
        <f>B10+C10</f>
        <v>45809.28125</v>
      </c>
      <c r="E10" s="33">
        <f>'Foreign Travel Order'!F17</f>
        <v>45809</v>
      </c>
      <c r="F10" s="35">
        <f>'Foreign Travel Order'!G17</f>
        <v>0.33333333333333331</v>
      </c>
      <c r="G10" s="34">
        <f>E10+F10</f>
        <v>45809.333333333336</v>
      </c>
      <c r="H10" t="str">
        <f>INT(G10-D10) &amp; " days " &amp; TEXT(HOUR(G10-D10), "0") &amp; " hrs " &amp; TEXT(MINUTE(G10-D10), "00") &amp; " mins"</f>
        <v>0 days 1 hrs 15 mins</v>
      </c>
      <c r="J10" s="37">
        <f>DAY(G10-D10)</f>
        <v>0</v>
      </c>
      <c r="K10">
        <f>HOUR(G10-D10)</f>
        <v>1</v>
      </c>
      <c r="L10" s="37">
        <f>MINUTE(G10-D10)</f>
        <v>15</v>
      </c>
      <c r="M10" s="37">
        <f>TIME(K10,L10,0)*24</f>
        <v>1.25</v>
      </c>
    </row>
    <row r="11" spans="1:13">
      <c r="A11" t="s">
        <v>183</v>
      </c>
      <c r="B11" s="33">
        <f>'Foreign Travel Order'!F18</f>
        <v>45809</v>
      </c>
      <c r="C11" s="35">
        <f>'Foreign Travel Order'!G18</f>
        <v>0.83333333333333337</v>
      </c>
      <c r="D11" s="34">
        <f>B11+C11</f>
        <v>45809.833333333336</v>
      </c>
      <c r="E11" s="33">
        <f>'Foreign Travel Order'!B18</f>
        <v>45809</v>
      </c>
      <c r="F11" s="35">
        <f>'Foreign Travel Order'!C18</f>
        <v>0.95833333333333337</v>
      </c>
      <c r="G11" s="34">
        <f>E11+F11</f>
        <v>45809.958333333336</v>
      </c>
      <c r="H11" t="str">
        <f>INT(G11-D11) &amp; " days " &amp; TEXT(HOUR(G11-D11), "0") &amp; " hrs " &amp; TEXT(MINUTE(G11-D11), "00") &amp; " mins"</f>
        <v>0 days 3 hrs 00 mins</v>
      </c>
      <c r="J11" s="37">
        <f>DAY(G11-D11)</f>
        <v>0</v>
      </c>
      <c r="K11">
        <f>HOUR(G11-D11)</f>
        <v>3</v>
      </c>
      <c r="L11" s="37">
        <f>MINUTE(G11-D11)</f>
        <v>0</v>
      </c>
      <c r="M11" s="37">
        <f>TIME(K11,L11,0)*24</f>
        <v>3</v>
      </c>
    </row>
    <row r="12" spans="1:13">
      <c r="A12" t="s">
        <v>154</v>
      </c>
      <c r="D12" s="35">
        <f>D9-D8</f>
        <v>5.2083333335758653E-2</v>
      </c>
      <c r="G12" s="35">
        <f>G8-G9</f>
        <v>0.125</v>
      </c>
      <c r="H12" t="str">
        <f>INT(G12-D12) &amp; " days " &amp; TEXT(HOUR(G12-D12), "0") &amp; " hrs " &amp; TEXT(MINUTE(G12-D12), "00") &amp; " mins"</f>
        <v>0 days 1 hrs 45 mins</v>
      </c>
      <c r="J12" s="37"/>
      <c r="K12">
        <f>HOUR(D12+G12)</f>
        <v>4</v>
      </c>
      <c r="L12" s="37"/>
    </row>
    <row r="15" spans="1:13">
      <c r="A15" s="38" t="s">
        <v>160</v>
      </c>
    </row>
    <row r="16" spans="1:13">
      <c r="A16" t="s">
        <v>149</v>
      </c>
      <c r="B16">
        <f>IF(J9&gt;0,'Foreign Travel Order'!E10*Calcs!J9,0)</f>
        <v>0</v>
      </c>
      <c r="H16" t="b">
        <f>ISNUMBER(D8)</f>
        <v>1</v>
      </c>
    </row>
    <row r="17" spans="1:7">
      <c r="A17" t="s">
        <v>150</v>
      </c>
      <c r="B17">
        <f>IF(M9&gt;12,'Foreign Travel Order'!E10,IF(AND(Calcs!M9&lt;=12,Calcs!M9&gt;8),'Foreign Travel Order'!E10/2,IF(AND(M9&lt;=8,M9&gt;0),'Foreign Travel Order'!E10*0.33333333333,0)))</f>
        <v>23.5</v>
      </c>
      <c r="D17" s="34">
        <v>45778.28125</v>
      </c>
      <c r="G17" s="34">
        <v>45791.958333333336</v>
      </c>
    </row>
    <row r="18" spans="1:7">
      <c r="A18" t="s">
        <v>147</v>
      </c>
      <c r="B18">
        <f>B16+B17</f>
        <v>23.5</v>
      </c>
    </row>
    <row r="22" spans="1:7">
      <c r="A22" s="38" t="s">
        <v>161</v>
      </c>
    </row>
    <row r="23" spans="1:7">
      <c r="A23" t="s">
        <v>162</v>
      </c>
      <c r="B23">
        <f>'Foreign Travel Order'!E10*0.15*'Foreign Travel Order'!B24</f>
        <v>0</v>
      </c>
    </row>
    <row r="24" spans="1:7">
      <c r="A24" t="s">
        <v>163</v>
      </c>
      <c r="B24">
        <f>'Foreign Travel Order'!E10*0.3*'Foreign Travel Order'!D24</f>
        <v>0</v>
      </c>
    </row>
    <row r="25" spans="1:7">
      <c r="A25" t="s">
        <v>164</v>
      </c>
      <c r="B25">
        <f>'Foreign Travel Order'!E10*0.3*'Foreign Travel Order'!G24</f>
        <v>0</v>
      </c>
    </row>
    <row r="26" spans="1:7">
      <c r="A26" t="s">
        <v>147</v>
      </c>
      <c r="B26">
        <f>SUM(B23:B25)</f>
        <v>0</v>
      </c>
    </row>
    <row r="29" spans="1:7">
      <c r="A29" t="s">
        <v>165</v>
      </c>
      <c r="B29">
        <f>ROUND(B18-B26,2)</f>
        <v>23.5</v>
      </c>
    </row>
    <row r="36" spans="1:13">
      <c r="A36" s="38" t="s">
        <v>175</v>
      </c>
    </row>
    <row r="38" spans="1:13">
      <c r="B38" t="s">
        <v>12</v>
      </c>
      <c r="C38" t="s">
        <v>155</v>
      </c>
      <c r="D38" t="s">
        <v>156</v>
      </c>
      <c r="E38" t="s">
        <v>12</v>
      </c>
      <c r="F38" t="s">
        <v>155</v>
      </c>
      <c r="G38" t="s">
        <v>156</v>
      </c>
      <c r="H38" t="s">
        <v>157</v>
      </c>
      <c r="J38" t="s">
        <v>158</v>
      </c>
      <c r="K38" t="s">
        <v>159</v>
      </c>
    </row>
    <row r="39" spans="1:13">
      <c r="A39" t="s">
        <v>152</v>
      </c>
      <c r="B39" s="33">
        <f>'Domestic Travel Order'!B17</f>
        <v>45778</v>
      </c>
      <c r="C39" s="57">
        <f>'Domestic Travel Order'!C17</f>
        <v>0.28125</v>
      </c>
      <c r="D39" s="34">
        <f>B39+C39</f>
        <v>45778.28125</v>
      </c>
      <c r="E39" s="33">
        <f>'Domestic Travel Order'!B18</f>
        <v>45791</v>
      </c>
      <c r="F39" s="57">
        <f>'Domestic Travel Order'!C18</f>
        <v>0.95833333333333337</v>
      </c>
      <c r="G39" s="34">
        <f>E39+F39</f>
        <v>45791.958333333336</v>
      </c>
      <c r="H39" t="str">
        <f>INT(G39-D39) &amp; " days " &amp; TEXT(HOUR(G39-D39), "0") &amp; " hrs " &amp; TEXT(MINUTE(G39-D39), "00") &amp; " mins"</f>
        <v>13 days 16 hrs 15 mins</v>
      </c>
      <c r="I39" s="36"/>
      <c r="J39" s="37">
        <f>DAY(G39-D39)</f>
        <v>13</v>
      </c>
      <c r="K39">
        <f>HOUR(G39-D39)</f>
        <v>16</v>
      </c>
      <c r="L39" s="37">
        <f>MINUTE(G39-D39)</f>
        <v>15</v>
      </c>
      <c r="M39" s="37">
        <f>TIME(K39,L39,0)*24</f>
        <v>16.25</v>
      </c>
    </row>
    <row r="41" spans="1:13">
      <c r="A41" t="s">
        <v>149</v>
      </c>
      <c r="B41">
        <f>J39*45</f>
        <v>585</v>
      </c>
    </row>
    <row r="42" spans="1:13">
      <c r="A42" t="s">
        <v>150</v>
      </c>
      <c r="B42">
        <f>IF(AND(J39=0,M39&lt;=8),0,IF(AND(J39=0,M39&gt;8,M39&lt;=12),22.5,IF(AND(J39=0,M39&gt;12),45,IF(AND(J39&gt;=1,M39=0),0,IF(AND(J39&gt;=1,M39&lt;=8),22.5,45)))))</f>
        <v>45</v>
      </c>
    </row>
    <row r="43" spans="1:13">
      <c r="A43" t="s">
        <v>147</v>
      </c>
      <c r="B43">
        <f>B41+B42</f>
        <v>630</v>
      </c>
    </row>
    <row r="45" spans="1:13">
      <c r="A45" s="38" t="s">
        <v>161</v>
      </c>
    </row>
    <row r="46" spans="1:13">
      <c r="A46" t="s">
        <v>162</v>
      </c>
      <c r="B46">
        <f>'Domestic Travel Order'!B21*45*0.25</f>
        <v>0</v>
      </c>
    </row>
    <row r="47" spans="1:13">
      <c r="A47" t="s">
        <v>163</v>
      </c>
      <c r="B47">
        <f>'Domestic Travel Order'!D21*45*0.5</f>
        <v>0</v>
      </c>
    </row>
    <row r="48" spans="1:13">
      <c r="A48" t="s">
        <v>164</v>
      </c>
      <c r="B48">
        <f>'Domestic Travel Order'!G21*45*0.25</f>
        <v>0</v>
      </c>
    </row>
    <row r="49" spans="1:4">
      <c r="A49" t="s">
        <v>147</v>
      </c>
      <c r="B49">
        <f>SUM(B46:B48)</f>
        <v>0</v>
      </c>
    </row>
    <row r="51" spans="1:4">
      <c r="A51" t="s">
        <v>165</v>
      </c>
      <c r="B51">
        <f>B43-B49</f>
        <v>630</v>
      </c>
    </row>
    <row r="54" spans="1:4">
      <c r="A54" t="s">
        <v>187</v>
      </c>
      <c r="B54">
        <v>67.5</v>
      </c>
      <c r="D54" t="s">
        <v>189</v>
      </c>
    </row>
    <row r="55" spans="1:4">
      <c r="A55" t="s">
        <v>188</v>
      </c>
      <c r="B55">
        <f>IF(OR('Domestic Travel Order'!B23="YES",'Domestic Travel Order'!B23="N/A"),0,Calcs!B54*Calcs!J39)</f>
        <v>0</v>
      </c>
      <c r="D55" t="s">
        <v>190</v>
      </c>
    </row>
    <row r="56" spans="1:4">
      <c r="D56" t="s">
        <v>191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FDA26-0357-2C4D-AEDA-A427AD1FEB4B}">
  <dimension ref="A1:K117"/>
  <sheetViews>
    <sheetView workbookViewId="0">
      <selection activeCell="D2" sqref="D2"/>
    </sheetView>
  </sheetViews>
  <sheetFormatPr baseColWidth="10" defaultRowHeight="13"/>
  <sheetData>
    <row r="1" spans="1:11">
      <c r="A1" t="s">
        <v>51</v>
      </c>
      <c r="B1" t="s">
        <v>52</v>
      </c>
      <c r="C1" t="s">
        <v>139</v>
      </c>
      <c r="D1" t="s">
        <v>53</v>
      </c>
      <c r="E1" t="s">
        <v>54</v>
      </c>
      <c r="H1" s="65" t="s">
        <v>51</v>
      </c>
      <c r="I1" s="65" t="s">
        <v>193</v>
      </c>
      <c r="J1" s="65" t="s">
        <v>194</v>
      </c>
      <c r="K1" s="65" t="s">
        <v>195</v>
      </c>
    </row>
    <row r="2" spans="1:11">
      <c r="A2" s="66" t="s">
        <v>196</v>
      </c>
      <c r="B2" t="s">
        <v>55</v>
      </c>
      <c r="C2" s="66" t="s">
        <v>20</v>
      </c>
      <c r="D2" s="66">
        <v>47</v>
      </c>
      <c r="E2">
        <v>140</v>
      </c>
      <c r="H2" s="66" t="s">
        <v>196</v>
      </c>
      <c r="I2" s="66" t="s">
        <v>20</v>
      </c>
      <c r="J2" s="66">
        <v>47</v>
      </c>
      <c r="K2" s="66">
        <v>140</v>
      </c>
    </row>
    <row r="3" spans="1:11">
      <c r="A3" s="66" t="s">
        <v>21</v>
      </c>
      <c r="B3" t="s">
        <v>55</v>
      </c>
      <c r="C3" s="66" t="s">
        <v>20</v>
      </c>
      <c r="D3" s="66">
        <v>41</v>
      </c>
      <c r="E3">
        <v>120</v>
      </c>
      <c r="H3" s="66" t="s">
        <v>21</v>
      </c>
      <c r="I3" s="66" t="s">
        <v>20</v>
      </c>
      <c r="J3" s="66">
        <v>41</v>
      </c>
      <c r="K3" s="66">
        <v>120</v>
      </c>
    </row>
    <row r="4" spans="1:11">
      <c r="A4" s="66" t="s">
        <v>197</v>
      </c>
      <c r="B4" t="s">
        <v>55</v>
      </c>
      <c r="C4" s="66" t="s">
        <v>20</v>
      </c>
      <c r="D4" s="66">
        <v>50</v>
      </c>
      <c r="E4">
        <v>200</v>
      </c>
      <c r="H4" s="66" t="s">
        <v>197</v>
      </c>
      <c r="I4" s="66" t="s">
        <v>20</v>
      </c>
      <c r="J4" s="66">
        <v>50</v>
      </c>
      <c r="K4" s="66">
        <v>200</v>
      </c>
    </row>
    <row r="5" spans="1:11">
      <c r="A5" s="66" t="s">
        <v>56</v>
      </c>
      <c r="B5" t="s">
        <v>55</v>
      </c>
      <c r="C5" s="66" t="s">
        <v>20</v>
      </c>
      <c r="D5" s="66">
        <v>50</v>
      </c>
      <c r="E5">
        <v>160</v>
      </c>
      <c r="H5" s="66" t="s">
        <v>56</v>
      </c>
      <c r="I5" s="66" t="s">
        <v>20</v>
      </c>
      <c r="J5" s="66">
        <v>50</v>
      </c>
      <c r="K5" s="66">
        <v>200</v>
      </c>
    </row>
    <row r="6" spans="1:11">
      <c r="A6" s="66" t="s">
        <v>22</v>
      </c>
      <c r="B6" t="s">
        <v>57</v>
      </c>
      <c r="C6" s="66" t="s">
        <v>23</v>
      </c>
      <c r="D6" s="66">
        <v>61</v>
      </c>
      <c r="E6">
        <v>180</v>
      </c>
      <c r="H6" s="66" t="s">
        <v>22</v>
      </c>
      <c r="I6" s="66" t="s">
        <v>23</v>
      </c>
      <c r="J6" s="66">
        <v>61</v>
      </c>
      <c r="K6" s="66">
        <v>180</v>
      </c>
    </row>
    <row r="7" spans="1:11">
      <c r="A7" s="66" t="s">
        <v>58</v>
      </c>
      <c r="B7" t="s">
        <v>55</v>
      </c>
      <c r="C7" s="66" t="s">
        <v>23</v>
      </c>
      <c r="D7" s="66">
        <v>50</v>
      </c>
      <c r="E7">
        <v>145</v>
      </c>
      <c r="H7" s="66" t="s">
        <v>58</v>
      </c>
      <c r="I7" s="66" t="s">
        <v>23</v>
      </c>
      <c r="J7" s="66">
        <v>50</v>
      </c>
      <c r="K7" s="66">
        <v>150</v>
      </c>
    </row>
    <row r="8" spans="1:11">
      <c r="A8" s="66" t="s">
        <v>24</v>
      </c>
      <c r="B8" t="s">
        <v>59</v>
      </c>
      <c r="C8" s="66" t="s">
        <v>20</v>
      </c>
      <c r="D8" s="66">
        <v>42</v>
      </c>
      <c r="E8">
        <v>250</v>
      </c>
      <c r="H8" s="66" t="s">
        <v>24</v>
      </c>
      <c r="I8" s="66" t="s">
        <v>20</v>
      </c>
      <c r="J8" s="66">
        <v>42</v>
      </c>
      <c r="K8" s="66">
        <v>145</v>
      </c>
    </row>
    <row r="9" spans="1:11">
      <c r="A9" s="66" t="s">
        <v>25</v>
      </c>
      <c r="B9" t="s">
        <v>55</v>
      </c>
      <c r="C9" s="66" t="s">
        <v>26</v>
      </c>
      <c r="D9" s="66">
        <v>95</v>
      </c>
      <c r="E9">
        <v>130</v>
      </c>
      <c r="H9" s="66" t="s">
        <v>25</v>
      </c>
      <c r="I9" s="66" t="s">
        <v>26</v>
      </c>
      <c r="J9" s="66">
        <v>95</v>
      </c>
      <c r="K9" s="66">
        <v>270</v>
      </c>
    </row>
    <row r="10" spans="1:11">
      <c r="A10" s="66" t="s">
        <v>27</v>
      </c>
      <c r="B10" t="s">
        <v>55</v>
      </c>
      <c r="C10" s="66" t="s">
        <v>20</v>
      </c>
      <c r="D10" s="66">
        <v>57</v>
      </c>
      <c r="E10">
        <v>150</v>
      </c>
      <c r="H10" s="66" t="s">
        <v>27</v>
      </c>
      <c r="I10" s="66" t="s">
        <v>20</v>
      </c>
      <c r="J10" s="66">
        <v>57</v>
      </c>
      <c r="K10" s="66">
        <v>150</v>
      </c>
    </row>
    <row r="11" spans="1:11">
      <c r="A11" s="66" t="s">
        <v>60</v>
      </c>
      <c r="B11" t="s">
        <v>57</v>
      </c>
      <c r="C11" s="66" t="s">
        <v>20</v>
      </c>
      <c r="D11" s="66">
        <v>43</v>
      </c>
      <c r="E11">
        <v>120</v>
      </c>
      <c r="H11" s="66" t="s">
        <v>60</v>
      </c>
      <c r="I11" s="66" t="s">
        <v>20</v>
      </c>
      <c r="J11" s="66">
        <v>43</v>
      </c>
      <c r="K11" s="66">
        <v>150</v>
      </c>
    </row>
    <row r="12" spans="1:11">
      <c r="A12" s="66" t="s">
        <v>61</v>
      </c>
      <c r="B12" t="s">
        <v>55</v>
      </c>
      <c r="C12" s="66" t="s">
        <v>23</v>
      </c>
      <c r="D12" s="66">
        <v>50</v>
      </c>
      <c r="E12">
        <v>130</v>
      </c>
      <c r="H12" s="66" t="s">
        <v>61</v>
      </c>
      <c r="I12" s="66" t="s">
        <v>23</v>
      </c>
      <c r="J12" s="66">
        <v>50</v>
      </c>
      <c r="K12" s="66">
        <v>120</v>
      </c>
    </row>
    <row r="13" spans="1:11">
      <c r="A13" s="66" t="s">
        <v>62</v>
      </c>
      <c r="B13" t="s">
        <v>55</v>
      </c>
      <c r="C13" s="66" t="s">
        <v>20</v>
      </c>
      <c r="D13" s="66">
        <v>42</v>
      </c>
      <c r="E13">
        <v>100</v>
      </c>
      <c r="H13" s="66" t="s">
        <v>62</v>
      </c>
      <c r="I13" s="66" t="s">
        <v>20</v>
      </c>
      <c r="J13" s="66">
        <v>42</v>
      </c>
      <c r="K13" s="66">
        <v>130</v>
      </c>
    </row>
    <row r="14" spans="1:11">
      <c r="A14" s="66" t="s">
        <v>63</v>
      </c>
      <c r="B14" t="s">
        <v>55</v>
      </c>
      <c r="C14" s="66" t="s">
        <v>20</v>
      </c>
      <c r="D14" s="66">
        <v>55</v>
      </c>
      <c r="E14">
        <v>160</v>
      </c>
      <c r="H14" s="66" t="s">
        <v>63</v>
      </c>
      <c r="I14" s="66" t="s">
        <v>20</v>
      </c>
      <c r="J14" s="66">
        <v>55</v>
      </c>
      <c r="K14" s="66">
        <v>200</v>
      </c>
    </row>
    <row r="15" spans="1:11">
      <c r="A15" s="66" t="s">
        <v>64</v>
      </c>
      <c r="B15" t="s">
        <v>55</v>
      </c>
      <c r="C15" s="66" t="s">
        <v>20</v>
      </c>
      <c r="D15" s="66">
        <v>41</v>
      </c>
      <c r="E15">
        <v>120</v>
      </c>
      <c r="H15" s="66" t="s">
        <v>64</v>
      </c>
      <c r="I15" s="66" t="s">
        <v>20</v>
      </c>
      <c r="J15" s="66">
        <v>41</v>
      </c>
      <c r="K15" s="66">
        <v>100</v>
      </c>
    </row>
    <row r="16" spans="1:11">
      <c r="A16" s="66" t="s">
        <v>198</v>
      </c>
      <c r="B16" t="s">
        <v>55</v>
      </c>
      <c r="C16" s="66" t="s">
        <v>20</v>
      </c>
      <c r="D16" s="66">
        <v>43</v>
      </c>
      <c r="E16">
        <v>120</v>
      </c>
      <c r="H16" s="66" t="s">
        <v>198</v>
      </c>
      <c r="I16" s="66" t="s">
        <v>20</v>
      </c>
      <c r="J16" s="66">
        <v>43</v>
      </c>
      <c r="K16" s="66">
        <v>120</v>
      </c>
    </row>
    <row r="17" spans="1:11">
      <c r="A17" s="66" t="s">
        <v>65</v>
      </c>
      <c r="B17" t="s">
        <v>57</v>
      </c>
      <c r="C17" s="66" t="s">
        <v>20</v>
      </c>
      <c r="D17" s="66">
        <v>40</v>
      </c>
      <c r="E17">
        <v>100</v>
      </c>
      <c r="H17" s="66" t="s">
        <v>65</v>
      </c>
      <c r="I17" s="66" t="s">
        <v>20</v>
      </c>
      <c r="J17" s="66">
        <v>40</v>
      </c>
      <c r="K17" s="66">
        <v>120</v>
      </c>
    </row>
    <row r="18" spans="1:11">
      <c r="A18" s="66" t="s">
        <v>66</v>
      </c>
      <c r="B18" t="s">
        <v>55</v>
      </c>
      <c r="C18" s="66" t="s">
        <v>23</v>
      </c>
      <c r="D18" s="66">
        <v>45</v>
      </c>
      <c r="E18">
        <v>160</v>
      </c>
      <c r="H18" s="66" t="s">
        <v>66</v>
      </c>
      <c r="I18" s="66" t="s">
        <v>23</v>
      </c>
      <c r="J18" s="66">
        <v>45</v>
      </c>
      <c r="K18" s="66">
        <v>100</v>
      </c>
    </row>
    <row r="19" spans="1:11">
      <c r="A19" s="66" t="s">
        <v>67</v>
      </c>
      <c r="B19" t="s">
        <v>55</v>
      </c>
      <c r="C19" s="66" t="s">
        <v>32</v>
      </c>
      <c r="D19" s="66">
        <v>71</v>
      </c>
      <c r="E19">
        <v>150</v>
      </c>
      <c r="H19" s="66" t="s">
        <v>67</v>
      </c>
      <c r="I19" s="66" t="s">
        <v>32</v>
      </c>
      <c r="J19" s="66">
        <v>71</v>
      </c>
      <c r="K19" s="66">
        <v>190</v>
      </c>
    </row>
    <row r="20" spans="1:11">
      <c r="A20" s="66" t="s">
        <v>28</v>
      </c>
      <c r="B20" t="s">
        <v>68</v>
      </c>
      <c r="C20" s="66" t="s">
        <v>23</v>
      </c>
      <c r="D20" s="66">
        <v>60</v>
      </c>
      <c r="E20">
        <v>190</v>
      </c>
      <c r="H20" s="66" t="s">
        <v>28</v>
      </c>
      <c r="I20" s="66" t="s">
        <v>23</v>
      </c>
      <c r="J20" s="66">
        <v>60</v>
      </c>
      <c r="K20" s="66">
        <v>120</v>
      </c>
    </row>
    <row r="21" spans="1:11">
      <c r="A21" s="66" t="s">
        <v>69</v>
      </c>
      <c r="B21" t="s">
        <v>57</v>
      </c>
      <c r="C21" s="66" t="s">
        <v>20</v>
      </c>
      <c r="D21" s="66">
        <v>55</v>
      </c>
      <c r="E21">
        <v>120</v>
      </c>
      <c r="H21" s="66" t="s">
        <v>69</v>
      </c>
      <c r="I21" s="66" t="s">
        <v>20</v>
      </c>
      <c r="J21" s="66">
        <v>55</v>
      </c>
      <c r="K21" s="66">
        <v>170</v>
      </c>
    </row>
    <row r="22" spans="1:11">
      <c r="A22" s="66" t="s">
        <v>70</v>
      </c>
      <c r="B22" t="s">
        <v>55</v>
      </c>
      <c r="C22" s="66" t="s">
        <v>23</v>
      </c>
      <c r="D22" s="66">
        <v>49</v>
      </c>
      <c r="E22">
        <v>140</v>
      </c>
      <c r="H22" s="66" t="s">
        <v>70</v>
      </c>
      <c r="I22" s="66" t="s">
        <v>23</v>
      </c>
      <c r="J22" s="66">
        <v>49</v>
      </c>
      <c r="K22" s="66">
        <v>120</v>
      </c>
    </row>
    <row r="23" spans="1:11">
      <c r="A23" s="66" t="s">
        <v>71</v>
      </c>
      <c r="B23" t="s">
        <v>55</v>
      </c>
      <c r="C23" s="66" t="s">
        <v>23</v>
      </c>
      <c r="D23" s="66">
        <v>66</v>
      </c>
      <c r="E23">
        <v>150</v>
      </c>
      <c r="H23" s="66" t="s">
        <v>71</v>
      </c>
      <c r="I23" s="66" t="s">
        <v>23</v>
      </c>
      <c r="J23" s="66">
        <v>66</v>
      </c>
      <c r="K23" s="66">
        <v>220</v>
      </c>
    </row>
    <row r="24" spans="1:11">
      <c r="A24" s="66" t="s">
        <v>72</v>
      </c>
      <c r="B24" t="s">
        <v>55</v>
      </c>
      <c r="C24" s="66" t="s">
        <v>23</v>
      </c>
      <c r="D24" s="66">
        <v>50</v>
      </c>
      <c r="E24">
        <v>200</v>
      </c>
      <c r="H24" s="66" t="s">
        <v>72</v>
      </c>
      <c r="I24" s="66" t="s">
        <v>23</v>
      </c>
      <c r="J24" s="66">
        <v>50</v>
      </c>
      <c r="K24" s="66">
        <v>140</v>
      </c>
    </row>
    <row r="25" spans="1:11">
      <c r="A25" s="66" t="s">
        <v>73</v>
      </c>
      <c r="B25" t="s">
        <v>55</v>
      </c>
      <c r="C25" s="66" t="s">
        <v>20</v>
      </c>
      <c r="D25" s="66">
        <v>42</v>
      </c>
      <c r="E25">
        <v>170</v>
      </c>
      <c r="H25" s="66" t="s">
        <v>73</v>
      </c>
      <c r="I25" s="66" t="s">
        <v>20</v>
      </c>
      <c r="J25" s="66">
        <v>42</v>
      </c>
      <c r="K25" s="66">
        <v>125</v>
      </c>
    </row>
    <row r="26" spans="1:11">
      <c r="A26" s="66" t="s">
        <v>74</v>
      </c>
      <c r="B26" t="s">
        <v>57</v>
      </c>
      <c r="C26" s="66" t="s">
        <v>20</v>
      </c>
      <c r="D26" s="66">
        <v>50</v>
      </c>
      <c r="E26">
        <v>150</v>
      </c>
      <c r="H26" s="66" t="s">
        <v>74</v>
      </c>
      <c r="I26" s="66" t="s">
        <v>20</v>
      </c>
      <c r="J26" s="66">
        <v>50</v>
      </c>
      <c r="K26" s="66">
        <v>140</v>
      </c>
    </row>
    <row r="27" spans="1:11">
      <c r="A27" s="66" t="s">
        <v>75</v>
      </c>
      <c r="B27" t="s">
        <v>57</v>
      </c>
      <c r="C27" s="66" t="s">
        <v>20</v>
      </c>
      <c r="D27" s="66">
        <v>43</v>
      </c>
      <c r="E27">
        <v>120</v>
      </c>
      <c r="H27" s="66" t="s">
        <v>75</v>
      </c>
      <c r="I27" s="66" t="s">
        <v>20</v>
      </c>
      <c r="J27" s="66">
        <v>43</v>
      </c>
      <c r="K27" s="66">
        <v>160</v>
      </c>
    </row>
    <row r="28" spans="1:11">
      <c r="A28" s="66" t="s">
        <v>200</v>
      </c>
      <c r="B28" t="s">
        <v>57</v>
      </c>
      <c r="C28" s="66" t="s">
        <v>20</v>
      </c>
      <c r="D28" s="66">
        <v>41</v>
      </c>
      <c r="E28">
        <v>140</v>
      </c>
      <c r="H28" s="66" t="s">
        <v>200</v>
      </c>
      <c r="I28" s="66" t="s">
        <v>20</v>
      </c>
      <c r="J28" s="66">
        <v>41</v>
      </c>
      <c r="K28" s="66">
        <v>120</v>
      </c>
    </row>
    <row r="29" spans="1:11">
      <c r="A29" s="66" t="s">
        <v>201</v>
      </c>
      <c r="B29" t="s">
        <v>55</v>
      </c>
      <c r="C29" s="66" t="s">
        <v>23</v>
      </c>
      <c r="D29" s="66">
        <v>66</v>
      </c>
      <c r="E29">
        <v>110</v>
      </c>
      <c r="H29" s="66" t="s">
        <v>201</v>
      </c>
      <c r="I29" s="66" t="s">
        <v>23</v>
      </c>
      <c r="J29" s="66">
        <v>66</v>
      </c>
      <c r="K29" s="66">
        <v>220</v>
      </c>
    </row>
    <row r="30" spans="1:11">
      <c r="A30" s="66" t="s">
        <v>76</v>
      </c>
      <c r="B30" t="s">
        <v>55</v>
      </c>
      <c r="C30" s="66" t="s">
        <v>29</v>
      </c>
      <c r="D30" s="66">
        <v>446</v>
      </c>
      <c r="E30">
        <v>125</v>
      </c>
      <c r="H30" s="66" t="s">
        <v>76</v>
      </c>
      <c r="I30" s="66" t="s">
        <v>29</v>
      </c>
      <c r="J30" s="66">
        <v>446</v>
      </c>
      <c r="K30" s="66">
        <v>1430</v>
      </c>
    </row>
    <row r="31" spans="1:11">
      <c r="A31" s="66" t="s">
        <v>78</v>
      </c>
      <c r="B31" t="s">
        <v>55</v>
      </c>
      <c r="C31" s="66" t="s">
        <v>23</v>
      </c>
      <c r="D31" s="66">
        <v>44</v>
      </c>
      <c r="E31">
        <v>120</v>
      </c>
      <c r="H31" s="66" t="s">
        <v>78</v>
      </c>
      <c r="I31" s="66" t="s">
        <v>23</v>
      </c>
      <c r="J31" s="66">
        <v>44</v>
      </c>
      <c r="K31" s="66">
        <v>110</v>
      </c>
    </row>
    <row r="32" spans="1:11">
      <c r="A32" s="66" t="s">
        <v>79</v>
      </c>
      <c r="B32" t="s">
        <v>55</v>
      </c>
      <c r="C32" s="66" t="s">
        <v>23</v>
      </c>
      <c r="D32" s="66">
        <v>55</v>
      </c>
      <c r="E32">
        <v>160</v>
      </c>
      <c r="H32" s="66" t="s">
        <v>79</v>
      </c>
      <c r="I32" s="66" t="s">
        <v>23</v>
      </c>
      <c r="J32" s="66">
        <v>55</v>
      </c>
      <c r="K32" s="66">
        <v>150</v>
      </c>
    </row>
    <row r="33" spans="1:11">
      <c r="A33" s="66" t="s">
        <v>30</v>
      </c>
      <c r="B33" t="s">
        <v>77</v>
      </c>
      <c r="C33" s="66" t="s">
        <v>20</v>
      </c>
      <c r="D33" s="66">
        <v>45</v>
      </c>
      <c r="E33">
        <v>1300</v>
      </c>
      <c r="H33" s="66" t="s">
        <v>30</v>
      </c>
      <c r="I33" s="66" t="s">
        <v>20</v>
      </c>
      <c r="J33" s="66">
        <v>45</v>
      </c>
      <c r="K33" s="66">
        <v>110</v>
      </c>
    </row>
    <row r="34" spans="1:11">
      <c r="A34" s="66" t="s">
        <v>80</v>
      </c>
      <c r="B34" t="s">
        <v>57</v>
      </c>
      <c r="C34" s="66" t="s">
        <v>23</v>
      </c>
      <c r="D34" s="66">
        <v>55</v>
      </c>
      <c r="E34">
        <v>110</v>
      </c>
      <c r="H34" s="66" t="s">
        <v>80</v>
      </c>
      <c r="I34" s="66" t="s">
        <v>23</v>
      </c>
      <c r="J34" s="66">
        <v>55</v>
      </c>
      <c r="K34" s="66">
        <v>300</v>
      </c>
    </row>
    <row r="35" spans="1:11">
      <c r="A35" s="66" t="s">
        <v>81</v>
      </c>
      <c r="B35" t="s">
        <v>57</v>
      </c>
      <c r="C35" s="66" t="s">
        <v>20</v>
      </c>
      <c r="D35" s="66">
        <v>53</v>
      </c>
      <c r="E35">
        <v>150</v>
      </c>
      <c r="H35" s="66" t="s">
        <v>81</v>
      </c>
      <c r="I35" s="66" t="s">
        <v>20</v>
      </c>
      <c r="J35" s="66">
        <v>53</v>
      </c>
      <c r="K35" s="66">
        <v>180</v>
      </c>
    </row>
    <row r="36" spans="1:11">
      <c r="A36" s="66" t="s">
        <v>82</v>
      </c>
      <c r="B36" t="s">
        <v>55</v>
      </c>
      <c r="C36" s="66" t="s">
        <v>20</v>
      </c>
      <c r="D36" s="66">
        <v>55</v>
      </c>
      <c r="E36">
        <v>100</v>
      </c>
      <c r="H36" s="66" t="s">
        <v>82</v>
      </c>
      <c r="I36" s="66" t="s">
        <v>20</v>
      </c>
      <c r="J36" s="66">
        <v>55</v>
      </c>
      <c r="K36" s="66">
        <v>200</v>
      </c>
    </row>
    <row r="37" spans="1:11">
      <c r="A37" s="66" t="s">
        <v>83</v>
      </c>
      <c r="B37" t="s">
        <v>55</v>
      </c>
      <c r="C37" s="66" t="s">
        <v>20</v>
      </c>
      <c r="D37" s="66">
        <v>48</v>
      </c>
      <c r="E37">
        <v>160</v>
      </c>
      <c r="H37" s="66" t="s">
        <v>83</v>
      </c>
      <c r="I37" s="66" t="s">
        <v>20</v>
      </c>
      <c r="J37" s="66">
        <v>48</v>
      </c>
      <c r="K37" s="66">
        <v>160</v>
      </c>
    </row>
    <row r="38" spans="1:11">
      <c r="A38" s="66" t="s">
        <v>84</v>
      </c>
      <c r="B38" t="s">
        <v>57</v>
      </c>
      <c r="C38" s="66" t="s">
        <v>20</v>
      </c>
      <c r="D38" s="66">
        <v>49</v>
      </c>
      <c r="E38">
        <v>180</v>
      </c>
      <c r="H38" s="66" t="s">
        <v>84</v>
      </c>
      <c r="I38" s="66" t="s">
        <v>20</v>
      </c>
      <c r="J38" s="66">
        <v>49</v>
      </c>
      <c r="K38" s="66">
        <v>170</v>
      </c>
    </row>
    <row r="39" spans="1:11">
      <c r="A39" s="66" t="s">
        <v>86</v>
      </c>
      <c r="B39" t="s">
        <v>57</v>
      </c>
      <c r="C39" s="66" t="s">
        <v>20</v>
      </c>
      <c r="D39" s="66">
        <v>50</v>
      </c>
      <c r="E39">
        <v>300</v>
      </c>
      <c r="H39" s="66" t="s">
        <v>86</v>
      </c>
      <c r="I39" s="66" t="s">
        <v>20</v>
      </c>
      <c r="J39" s="66">
        <v>50</v>
      </c>
      <c r="K39" s="66">
        <v>160</v>
      </c>
    </row>
    <row r="40" spans="1:11">
      <c r="A40" s="66" t="s">
        <v>87</v>
      </c>
      <c r="B40" t="s">
        <v>57</v>
      </c>
      <c r="C40" s="66" t="s">
        <v>20</v>
      </c>
      <c r="D40" s="66">
        <v>44</v>
      </c>
      <c r="E40">
        <v>200</v>
      </c>
      <c r="H40" s="66" t="s">
        <v>87</v>
      </c>
      <c r="I40" s="66" t="s">
        <v>20</v>
      </c>
      <c r="J40" s="66">
        <v>44</v>
      </c>
      <c r="K40" s="66">
        <v>192</v>
      </c>
    </row>
    <row r="41" spans="1:11">
      <c r="A41" s="66" t="s">
        <v>88</v>
      </c>
      <c r="B41" t="s">
        <v>55</v>
      </c>
      <c r="C41" s="66" t="s">
        <v>20</v>
      </c>
      <c r="D41" s="66">
        <v>56</v>
      </c>
      <c r="E41">
        <v>160</v>
      </c>
      <c r="H41" s="66" t="s">
        <v>88</v>
      </c>
      <c r="I41" s="66" t="s">
        <v>20</v>
      </c>
      <c r="J41" s="66">
        <v>56</v>
      </c>
      <c r="K41" s="66">
        <v>160</v>
      </c>
    </row>
    <row r="42" spans="1:11">
      <c r="A42" s="66" t="s">
        <v>89</v>
      </c>
      <c r="B42" t="s">
        <v>55</v>
      </c>
      <c r="C42" s="66" t="s">
        <v>20</v>
      </c>
      <c r="D42" s="66">
        <v>42</v>
      </c>
      <c r="E42">
        <v>150</v>
      </c>
      <c r="H42" s="66" t="s">
        <v>89</v>
      </c>
      <c r="I42" s="66" t="s">
        <v>20</v>
      </c>
      <c r="J42" s="66">
        <v>42</v>
      </c>
      <c r="K42" s="66">
        <v>210</v>
      </c>
    </row>
    <row r="43" spans="1:11">
      <c r="A43" s="66" t="s">
        <v>90</v>
      </c>
      <c r="B43" t="s">
        <v>85</v>
      </c>
      <c r="C43" s="66" t="s">
        <v>20</v>
      </c>
      <c r="D43" s="66">
        <v>41</v>
      </c>
      <c r="E43">
        <v>200</v>
      </c>
      <c r="H43" s="66" t="s">
        <v>90</v>
      </c>
      <c r="I43" s="66" t="s">
        <v>20</v>
      </c>
      <c r="J43" s="66">
        <v>41</v>
      </c>
      <c r="K43" s="66">
        <v>110</v>
      </c>
    </row>
    <row r="44" spans="1:11">
      <c r="A44" s="66" t="s">
        <v>203</v>
      </c>
      <c r="B44" t="s">
        <v>57</v>
      </c>
      <c r="C44" s="66" t="s">
        <v>20</v>
      </c>
      <c r="D44" s="66">
        <v>41</v>
      </c>
      <c r="E44">
        <v>250</v>
      </c>
      <c r="H44" s="66" t="s">
        <v>203</v>
      </c>
      <c r="I44" s="66" t="s">
        <v>20</v>
      </c>
      <c r="J44" s="66">
        <v>41</v>
      </c>
      <c r="K44" s="66">
        <v>95</v>
      </c>
    </row>
    <row r="45" spans="1:11">
      <c r="A45" s="66" t="s">
        <v>91</v>
      </c>
      <c r="B45" t="s">
        <v>55</v>
      </c>
      <c r="C45" s="66" t="s">
        <v>23</v>
      </c>
      <c r="D45" s="66">
        <v>60</v>
      </c>
      <c r="E45">
        <v>140</v>
      </c>
      <c r="H45" s="66" t="s">
        <v>91</v>
      </c>
      <c r="I45" s="66" t="s">
        <v>23</v>
      </c>
      <c r="J45" s="66">
        <v>60</v>
      </c>
      <c r="K45" s="66">
        <v>120</v>
      </c>
    </row>
    <row r="46" spans="1:11">
      <c r="A46" s="66" t="s">
        <v>92</v>
      </c>
      <c r="B46" t="s">
        <v>55</v>
      </c>
      <c r="C46" s="66" t="s">
        <v>20</v>
      </c>
      <c r="D46" s="66">
        <v>52</v>
      </c>
      <c r="E46">
        <v>130</v>
      </c>
      <c r="H46" s="66" t="s">
        <v>92</v>
      </c>
      <c r="I46" s="66" t="s">
        <v>20</v>
      </c>
      <c r="J46" s="66">
        <v>52</v>
      </c>
      <c r="K46" s="66">
        <v>160</v>
      </c>
    </row>
    <row r="47" spans="1:11">
      <c r="A47" s="66" t="s">
        <v>93</v>
      </c>
      <c r="B47" t="s">
        <v>55</v>
      </c>
      <c r="C47" s="66" t="s">
        <v>20</v>
      </c>
      <c r="D47" s="66">
        <v>70</v>
      </c>
      <c r="E47">
        <v>190</v>
      </c>
      <c r="H47" s="66" t="s">
        <v>93</v>
      </c>
      <c r="I47" s="66" t="s">
        <v>20</v>
      </c>
      <c r="J47" s="66">
        <v>70</v>
      </c>
      <c r="K47" s="66">
        <v>200</v>
      </c>
    </row>
    <row r="48" spans="1:11">
      <c r="A48" s="66" t="s">
        <v>94</v>
      </c>
      <c r="B48" t="s">
        <v>57</v>
      </c>
      <c r="C48" s="66" t="s">
        <v>20</v>
      </c>
      <c r="D48" s="66">
        <v>53</v>
      </c>
      <c r="E48">
        <v>220</v>
      </c>
      <c r="H48" s="66" t="s">
        <v>94</v>
      </c>
      <c r="I48" s="66" t="s">
        <v>20</v>
      </c>
      <c r="J48" s="66">
        <v>53</v>
      </c>
      <c r="K48" s="66">
        <v>220</v>
      </c>
    </row>
    <row r="49" spans="1:11">
      <c r="A49" s="66" t="s">
        <v>95</v>
      </c>
      <c r="B49" t="s">
        <v>57</v>
      </c>
      <c r="C49" s="66" t="s">
        <v>20</v>
      </c>
      <c r="D49" s="66">
        <v>33</v>
      </c>
      <c r="E49">
        <v>160</v>
      </c>
      <c r="H49" s="66" t="s">
        <v>95</v>
      </c>
      <c r="I49" s="66" t="s">
        <v>20</v>
      </c>
      <c r="J49" s="66">
        <v>33</v>
      </c>
      <c r="K49" s="66">
        <v>160</v>
      </c>
    </row>
    <row r="50" spans="1:11">
      <c r="A50" s="66" t="s">
        <v>96</v>
      </c>
      <c r="B50" t="s">
        <v>55</v>
      </c>
      <c r="C50" s="66" t="s">
        <v>31</v>
      </c>
      <c r="D50" s="66">
        <v>7532</v>
      </c>
      <c r="E50">
        <v>110</v>
      </c>
      <c r="H50" s="66" t="s">
        <v>96</v>
      </c>
      <c r="I50" s="66" t="s">
        <v>31</v>
      </c>
      <c r="J50" s="66">
        <v>7532</v>
      </c>
      <c r="K50" s="66">
        <v>22000</v>
      </c>
    </row>
    <row r="51" spans="1:11">
      <c r="A51" s="66" t="s">
        <v>98</v>
      </c>
      <c r="B51" t="s">
        <v>57</v>
      </c>
      <c r="C51" s="66" t="s">
        <v>20</v>
      </c>
      <c r="D51" s="66">
        <v>50</v>
      </c>
      <c r="E51">
        <v>120</v>
      </c>
      <c r="H51" s="66" t="s">
        <v>98</v>
      </c>
      <c r="I51" s="66" t="s">
        <v>20</v>
      </c>
      <c r="J51" s="66">
        <v>50</v>
      </c>
      <c r="K51" s="66">
        <v>130</v>
      </c>
    </row>
    <row r="52" spans="1:11">
      <c r="A52" s="66" t="s">
        <v>99</v>
      </c>
      <c r="B52" t="s">
        <v>55</v>
      </c>
      <c r="C52" s="66" t="s">
        <v>20</v>
      </c>
      <c r="D52" s="66">
        <v>45</v>
      </c>
      <c r="E52">
        <v>100</v>
      </c>
      <c r="H52" s="66" t="s">
        <v>99</v>
      </c>
      <c r="I52" s="66" t="s">
        <v>20</v>
      </c>
      <c r="J52" s="66">
        <v>45</v>
      </c>
      <c r="K52" s="66">
        <v>155</v>
      </c>
    </row>
    <row r="53" spans="1:11">
      <c r="A53" s="66" t="s">
        <v>100</v>
      </c>
      <c r="B53" t="s">
        <v>97</v>
      </c>
      <c r="C53" s="66" t="s">
        <v>20</v>
      </c>
      <c r="D53" s="66">
        <v>41</v>
      </c>
      <c r="E53">
        <v>22000</v>
      </c>
      <c r="H53" s="66" t="s">
        <v>100</v>
      </c>
      <c r="I53" s="66" t="s">
        <v>20</v>
      </c>
      <c r="J53" s="66">
        <v>41</v>
      </c>
      <c r="K53" s="66">
        <v>150</v>
      </c>
    </row>
    <row r="54" spans="1:11">
      <c r="A54" s="66" t="s">
        <v>101</v>
      </c>
      <c r="B54" t="s">
        <v>57</v>
      </c>
      <c r="C54" s="66" t="s">
        <v>20</v>
      </c>
      <c r="D54" s="66">
        <v>39</v>
      </c>
      <c r="E54">
        <v>100</v>
      </c>
      <c r="H54" s="66" t="s">
        <v>101</v>
      </c>
      <c r="I54" s="66" t="s">
        <v>20</v>
      </c>
      <c r="J54" s="66">
        <v>39</v>
      </c>
      <c r="K54" s="66">
        <v>200</v>
      </c>
    </row>
    <row r="55" spans="1:11">
      <c r="A55" s="66" t="s">
        <v>102</v>
      </c>
      <c r="B55" t="s">
        <v>55</v>
      </c>
      <c r="C55" s="66" t="s">
        <v>23</v>
      </c>
      <c r="D55" s="66">
        <v>41</v>
      </c>
      <c r="E55">
        <v>95</v>
      </c>
      <c r="H55" s="66" t="s">
        <v>102</v>
      </c>
      <c r="I55" s="66" t="s">
        <v>23</v>
      </c>
      <c r="J55" s="66">
        <v>41</v>
      </c>
      <c r="K55" s="66">
        <v>150</v>
      </c>
    </row>
    <row r="56" spans="1:11">
      <c r="A56" s="66" t="s">
        <v>206</v>
      </c>
      <c r="B56" t="s">
        <v>55</v>
      </c>
      <c r="C56" s="66" t="s">
        <v>23</v>
      </c>
      <c r="D56" s="66">
        <v>54</v>
      </c>
      <c r="E56">
        <v>132</v>
      </c>
      <c r="H56" s="66" t="s">
        <v>206</v>
      </c>
      <c r="I56" s="66" t="s">
        <v>23</v>
      </c>
      <c r="J56" s="66">
        <v>54</v>
      </c>
      <c r="K56" s="66">
        <v>100</v>
      </c>
    </row>
    <row r="57" spans="1:11">
      <c r="A57" s="66" t="s">
        <v>103</v>
      </c>
      <c r="B57" t="s">
        <v>55</v>
      </c>
      <c r="C57" s="66" t="s">
        <v>20</v>
      </c>
      <c r="D57" s="66">
        <v>57</v>
      </c>
      <c r="E57">
        <v>125</v>
      </c>
      <c r="H57" s="66" t="s">
        <v>103</v>
      </c>
      <c r="I57" s="66" t="s">
        <v>20</v>
      </c>
      <c r="J57" s="66">
        <v>57</v>
      </c>
      <c r="K57" s="66">
        <v>132</v>
      </c>
    </row>
    <row r="58" spans="1:11">
      <c r="A58" s="66" t="s">
        <v>104</v>
      </c>
      <c r="B58" t="s">
        <v>57</v>
      </c>
      <c r="C58" s="66" t="s">
        <v>23</v>
      </c>
      <c r="D58" s="66">
        <v>57</v>
      </c>
      <c r="E58">
        <v>150</v>
      </c>
      <c r="H58" s="66" t="s">
        <v>104</v>
      </c>
      <c r="I58" s="66" t="s">
        <v>23</v>
      </c>
      <c r="J58" s="66">
        <v>57</v>
      </c>
      <c r="K58" s="66">
        <v>150</v>
      </c>
    </row>
    <row r="59" spans="1:11">
      <c r="A59" s="66" t="s">
        <v>207</v>
      </c>
      <c r="B59" t="s">
        <v>55</v>
      </c>
      <c r="C59" s="66" t="s">
        <v>20</v>
      </c>
      <c r="D59" s="66">
        <v>52</v>
      </c>
      <c r="E59">
        <v>100</v>
      </c>
      <c r="H59" s="66" t="s">
        <v>207</v>
      </c>
      <c r="I59" s="66" t="s">
        <v>20</v>
      </c>
      <c r="J59" s="66">
        <v>52</v>
      </c>
      <c r="K59" s="66">
        <v>100</v>
      </c>
    </row>
    <row r="60" spans="1:11">
      <c r="A60" s="66" t="s">
        <v>33</v>
      </c>
      <c r="B60" t="s">
        <v>105</v>
      </c>
      <c r="C60" s="66" t="s">
        <v>34</v>
      </c>
      <c r="D60" s="66">
        <v>88</v>
      </c>
      <c r="E60">
        <v>200</v>
      </c>
      <c r="H60" s="66" t="s">
        <v>33</v>
      </c>
      <c r="I60" s="66" t="s">
        <v>34</v>
      </c>
      <c r="J60" s="66">
        <v>88</v>
      </c>
      <c r="K60" s="66">
        <v>220</v>
      </c>
    </row>
    <row r="61" spans="1:11">
      <c r="A61" s="66" t="s">
        <v>106</v>
      </c>
      <c r="B61" t="s">
        <v>55</v>
      </c>
      <c r="C61" s="66" t="s">
        <v>20</v>
      </c>
      <c r="D61" s="66">
        <v>45</v>
      </c>
      <c r="E61">
        <v>130</v>
      </c>
      <c r="H61" s="66" t="s">
        <v>106</v>
      </c>
      <c r="I61" s="66" t="s">
        <v>20</v>
      </c>
      <c r="J61" s="66">
        <v>45</v>
      </c>
      <c r="K61" s="66">
        <v>150</v>
      </c>
    </row>
    <row r="62" spans="1:11">
      <c r="A62" s="66" t="s">
        <v>107</v>
      </c>
      <c r="B62" t="s">
        <v>55</v>
      </c>
      <c r="C62" s="66" t="s">
        <v>20</v>
      </c>
      <c r="D62" s="66">
        <v>55</v>
      </c>
      <c r="E62">
        <v>160</v>
      </c>
      <c r="H62" s="66" t="s">
        <v>107</v>
      </c>
      <c r="I62" s="66" t="s">
        <v>20</v>
      </c>
      <c r="J62" s="66">
        <v>55</v>
      </c>
      <c r="K62" s="66">
        <v>200</v>
      </c>
    </row>
    <row r="63" spans="1:11">
      <c r="A63" s="66" t="s">
        <v>108</v>
      </c>
      <c r="B63" t="s">
        <v>55</v>
      </c>
      <c r="C63" s="66" t="s">
        <v>20</v>
      </c>
      <c r="D63" s="66">
        <v>41</v>
      </c>
      <c r="E63">
        <v>180</v>
      </c>
      <c r="H63" s="66" t="s">
        <v>108</v>
      </c>
      <c r="I63" s="66" t="s">
        <v>20</v>
      </c>
      <c r="J63" s="66">
        <v>41</v>
      </c>
      <c r="K63" s="66">
        <v>140</v>
      </c>
    </row>
    <row r="64" spans="1:11">
      <c r="A64" s="66" t="s">
        <v>35</v>
      </c>
      <c r="B64" t="s">
        <v>57</v>
      </c>
      <c r="C64" s="66" t="s">
        <v>20</v>
      </c>
      <c r="D64" s="66">
        <v>43</v>
      </c>
      <c r="E64">
        <v>140</v>
      </c>
      <c r="H64" s="66" t="s">
        <v>35</v>
      </c>
      <c r="I64" s="66" t="s">
        <v>20</v>
      </c>
      <c r="J64" s="66">
        <v>43</v>
      </c>
      <c r="K64" s="66">
        <v>180</v>
      </c>
    </row>
    <row r="65" spans="1:11">
      <c r="A65" s="66" t="s">
        <v>109</v>
      </c>
      <c r="B65" t="s">
        <v>55</v>
      </c>
      <c r="C65" s="66" t="s">
        <v>23</v>
      </c>
      <c r="D65" s="66">
        <v>58</v>
      </c>
      <c r="E65">
        <v>180</v>
      </c>
      <c r="H65" s="66" t="s">
        <v>109</v>
      </c>
      <c r="I65" s="66" t="s">
        <v>23</v>
      </c>
      <c r="J65" s="66">
        <v>58</v>
      </c>
      <c r="K65" s="66">
        <v>154</v>
      </c>
    </row>
    <row r="66" spans="1:11">
      <c r="A66" s="66" t="s">
        <v>209</v>
      </c>
      <c r="B66" t="s">
        <v>55</v>
      </c>
      <c r="C66" s="66" t="s">
        <v>20</v>
      </c>
      <c r="D66" s="66">
        <v>45</v>
      </c>
      <c r="E66">
        <v>140</v>
      </c>
      <c r="H66" s="66" t="s">
        <v>209</v>
      </c>
      <c r="I66" s="66" t="s">
        <v>20</v>
      </c>
      <c r="J66" s="66">
        <v>45</v>
      </c>
      <c r="K66" s="66">
        <v>94</v>
      </c>
    </row>
    <row r="67" spans="1:11">
      <c r="A67" s="66" t="s">
        <v>110</v>
      </c>
      <c r="B67" t="s">
        <v>55</v>
      </c>
      <c r="C67" s="66" t="s">
        <v>20</v>
      </c>
      <c r="D67" s="66">
        <v>55</v>
      </c>
      <c r="E67">
        <v>130</v>
      </c>
      <c r="H67" s="66" t="s">
        <v>110</v>
      </c>
      <c r="I67" s="66" t="s">
        <v>20</v>
      </c>
      <c r="J67" s="66">
        <v>55</v>
      </c>
      <c r="K67" s="66">
        <v>200</v>
      </c>
    </row>
    <row r="68" spans="1:11">
      <c r="A68" s="66" t="s">
        <v>36</v>
      </c>
      <c r="B68" t="s">
        <v>55</v>
      </c>
      <c r="C68" s="66" t="s">
        <v>20</v>
      </c>
      <c r="D68" s="66">
        <v>45</v>
      </c>
      <c r="E68">
        <v>130</v>
      </c>
      <c r="H68" s="66" t="s">
        <v>36</v>
      </c>
      <c r="I68" s="66" t="s">
        <v>20</v>
      </c>
      <c r="J68" s="66">
        <v>45</v>
      </c>
      <c r="K68" s="66">
        <v>154</v>
      </c>
    </row>
    <row r="69" spans="1:11">
      <c r="A69" s="66" t="s">
        <v>199</v>
      </c>
      <c r="B69" t="s">
        <v>57</v>
      </c>
      <c r="C69" s="66" t="s">
        <v>20</v>
      </c>
      <c r="D69" s="66">
        <v>40</v>
      </c>
      <c r="E69">
        <v>220</v>
      </c>
      <c r="H69" s="66" t="s">
        <v>199</v>
      </c>
      <c r="I69" s="66" t="s">
        <v>20</v>
      </c>
      <c r="J69" s="66">
        <v>40</v>
      </c>
      <c r="K69" s="66">
        <v>110</v>
      </c>
    </row>
    <row r="70" spans="1:11">
      <c r="A70" s="66" t="s">
        <v>111</v>
      </c>
      <c r="B70" t="s">
        <v>55</v>
      </c>
      <c r="C70" s="66" t="s">
        <v>20</v>
      </c>
      <c r="D70" s="66">
        <v>41</v>
      </c>
      <c r="E70">
        <v>85</v>
      </c>
      <c r="H70" s="66" t="s">
        <v>111</v>
      </c>
      <c r="I70" s="66" t="s">
        <v>20</v>
      </c>
      <c r="J70" s="66">
        <v>41</v>
      </c>
      <c r="K70" s="66">
        <v>130</v>
      </c>
    </row>
    <row r="71" spans="1:11">
      <c r="A71" s="66" t="s">
        <v>113</v>
      </c>
      <c r="B71" t="s">
        <v>55</v>
      </c>
      <c r="C71" s="66" t="s">
        <v>23</v>
      </c>
      <c r="D71" s="66">
        <v>58</v>
      </c>
      <c r="E71">
        <v>240</v>
      </c>
      <c r="H71" s="66" t="s">
        <v>113</v>
      </c>
      <c r="I71" s="66" t="s">
        <v>23</v>
      </c>
      <c r="J71" s="66">
        <v>58</v>
      </c>
      <c r="K71" s="66">
        <v>180</v>
      </c>
    </row>
    <row r="72" spans="1:11">
      <c r="A72" s="66" t="s">
        <v>37</v>
      </c>
      <c r="B72" t="s">
        <v>55</v>
      </c>
      <c r="C72" s="66" t="s">
        <v>20</v>
      </c>
      <c r="D72" s="66">
        <v>45</v>
      </c>
      <c r="E72">
        <v>240</v>
      </c>
      <c r="H72" s="66" t="s">
        <v>37</v>
      </c>
      <c r="I72" s="66" t="s">
        <v>20</v>
      </c>
      <c r="J72" s="66">
        <v>45</v>
      </c>
      <c r="K72" s="66">
        <v>240</v>
      </c>
    </row>
    <row r="73" spans="1:11">
      <c r="A73" s="66" t="s">
        <v>205</v>
      </c>
      <c r="B73" t="s">
        <v>55</v>
      </c>
      <c r="C73" s="66" t="s">
        <v>20</v>
      </c>
      <c r="D73" s="66">
        <v>48</v>
      </c>
      <c r="E73">
        <v>170</v>
      </c>
      <c r="H73" s="66" t="s">
        <v>205</v>
      </c>
      <c r="I73" s="66" t="s">
        <v>20</v>
      </c>
      <c r="J73" s="66">
        <v>48</v>
      </c>
      <c r="K73" s="66">
        <v>170</v>
      </c>
    </row>
    <row r="74" spans="1:11">
      <c r="A74" s="66" t="s">
        <v>208</v>
      </c>
      <c r="B74" t="s">
        <v>55</v>
      </c>
      <c r="C74" s="66" t="s">
        <v>20</v>
      </c>
      <c r="D74" s="66">
        <v>43</v>
      </c>
      <c r="E74">
        <v>140</v>
      </c>
      <c r="H74" s="66" t="s">
        <v>208</v>
      </c>
      <c r="I74" s="66" t="s">
        <v>20</v>
      </c>
      <c r="J74" s="66">
        <v>43</v>
      </c>
      <c r="K74" s="66">
        <v>138</v>
      </c>
    </row>
    <row r="75" spans="1:11">
      <c r="A75" s="66" t="s">
        <v>114</v>
      </c>
      <c r="B75" t="s">
        <v>115</v>
      </c>
      <c r="C75" s="66" t="s">
        <v>38</v>
      </c>
      <c r="D75" s="66">
        <v>496</v>
      </c>
      <c r="E75">
        <v>1500</v>
      </c>
      <c r="H75" s="66" t="s">
        <v>114</v>
      </c>
      <c r="I75" s="66" t="s">
        <v>38</v>
      </c>
      <c r="J75" s="66">
        <v>496</v>
      </c>
      <c r="K75" s="66">
        <v>1650</v>
      </c>
    </row>
    <row r="76" spans="1:11">
      <c r="A76" s="66" t="s">
        <v>39</v>
      </c>
      <c r="B76" t="s">
        <v>55</v>
      </c>
      <c r="C76" s="66" t="s">
        <v>20</v>
      </c>
      <c r="D76" s="66">
        <v>40</v>
      </c>
      <c r="E76">
        <v>200</v>
      </c>
      <c r="H76" s="66" t="s">
        <v>39</v>
      </c>
      <c r="I76" s="66" t="s">
        <v>20</v>
      </c>
      <c r="J76" s="66">
        <v>40</v>
      </c>
      <c r="K76" s="66">
        <v>240</v>
      </c>
    </row>
    <row r="77" spans="1:11">
      <c r="A77" s="66" t="s">
        <v>40</v>
      </c>
      <c r="B77" t="s">
        <v>55</v>
      </c>
      <c r="C77" s="66" t="s">
        <v>20</v>
      </c>
      <c r="D77" s="66">
        <v>38</v>
      </c>
      <c r="E77">
        <v>150</v>
      </c>
      <c r="H77" s="66" t="s">
        <v>40</v>
      </c>
      <c r="I77" s="66" t="s">
        <v>20</v>
      </c>
      <c r="J77" s="66">
        <v>38</v>
      </c>
      <c r="K77" s="66">
        <v>200</v>
      </c>
    </row>
    <row r="78" spans="1:11">
      <c r="A78" s="66" t="s">
        <v>210</v>
      </c>
      <c r="B78" t="s">
        <v>57</v>
      </c>
      <c r="C78" s="66" t="s">
        <v>20</v>
      </c>
      <c r="D78" s="66">
        <v>70</v>
      </c>
      <c r="E78">
        <v>140</v>
      </c>
      <c r="H78" s="66" t="s">
        <v>210</v>
      </c>
      <c r="I78" s="66" t="s">
        <v>20</v>
      </c>
      <c r="J78" s="66">
        <v>70</v>
      </c>
      <c r="K78" s="66">
        <v>200</v>
      </c>
    </row>
    <row r="79" spans="1:11">
      <c r="A79" s="66" t="s">
        <v>41</v>
      </c>
      <c r="B79" t="s">
        <v>57</v>
      </c>
      <c r="C79" s="66" t="s">
        <v>23</v>
      </c>
      <c r="D79" s="66">
        <v>52</v>
      </c>
      <c r="E79">
        <v>150</v>
      </c>
      <c r="H79" s="66" t="s">
        <v>41</v>
      </c>
      <c r="I79" s="66" t="s">
        <v>23</v>
      </c>
      <c r="J79" s="66">
        <v>52</v>
      </c>
      <c r="K79" s="66">
        <v>140</v>
      </c>
    </row>
    <row r="80" spans="1:11">
      <c r="A80" s="66" t="s">
        <v>42</v>
      </c>
      <c r="B80" t="s">
        <v>55</v>
      </c>
      <c r="C80" s="66" t="s">
        <v>23</v>
      </c>
      <c r="D80" s="66">
        <v>50</v>
      </c>
      <c r="E80">
        <v>120</v>
      </c>
      <c r="H80" s="66" t="s">
        <v>42</v>
      </c>
      <c r="I80" s="66" t="s">
        <v>23</v>
      </c>
      <c r="J80" s="66">
        <v>50</v>
      </c>
      <c r="K80" s="66">
        <v>150</v>
      </c>
    </row>
    <row r="81" spans="1:11">
      <c r="A81" s="66" t="s">
        <v>116</v>
      </c>
      <c r="B81" t="s">
        <v>55</v>
      </c>
      <c r="C81" s="66" t="s">
        <v>20</v>
      </c>
      <c r="D81" s="66">
        <v>49</v>
      </c>
      <c r="E81">
        <v>100</v>
      </c>
      <c r="H81" s="66" t="s">
        <v>116</v>
      </c>
      <c r="I81" s="66" t="s">
        <v>20</v>
      </c>
      <c r="J81" s="66">
        <v>49</v>
      </c>
      <c r="K81" s="66">
        <v>150</v>
      </c>
    </row>
    <row r="82" spans="1:11">
      <c r="A82" s="66" t="s">
        <v>117</v>
      </c>
      <c r="B82" t="s">
        <v>55</v>
      </c>
      <c r="C82" s="66" t="s">
        <v>20</v>
      </c>
      <c r="D82" s="66">
        <v>41</v>
      </c>
      <c r="E82">
        <v>174</v>
      </c>
      <c r="H82" s="66" t="s">
        <v>117</v>
      </c>
      <c r="I82" s="66" t="s">
        <v>20</v>
      </c>
      <c r="J82" s="66">
        <v>41</v>
      </c>
      <c r="K82" s="66">
        <v>200</v>
      </c>
    </row>
    <row r="83" spans="1:11">
      <c r="A83" s="66" t="s">
        <v>118</v>
      </c>
      <c r="B83" t="s">
        <v>55</v>
      </c>
      <c r="C83" s="66" t="s">
        <v>20</v>
      </c>
      <c r="D83" s="66">
        <v>42</v>
      </c>
      <c r="E83">
        <v>174</v>
      </c>
      <c r="H83" s="66" t="s">
        <v>118</v>
      </c>
      <c r="I83" s="66" t="s">
        <v>20</v>
      </c>
      <c r="J83" s="66">
        <v>42</v>
      </c>
      <c r="K83" s="66">
        <v>110</v>
      </c>
    </row>
    <row r="84" spans="1:11">
      <c r="A84" s="66" t="s">
        <v>211</v>
      </c>
      <c r="B84" t="s">
        <v>55</v>
      </c>
      <c r="C84" s="66" t="s">
        <v>20</v>
      </c>
      <c r="D84" s="66">
        <v>48</v>
      </c>
      <c r="E84">
        <v>200</v>
      </c>
      <c r="H84" s="66" t="s">
        <v>211</v>
      </c>
      <c r="I84" s="66" t="s">
        <v>20</v>
      </c>
      <c r="J84" s="66">
        <v>48</v>
      </c>
      <c r="K84" s="66">
        <v>200</v>
      </c>
    </row>
    <row r="85" spans="1:11">
      <c r="A85" s="66" t="s">
        <v>43</v>
      </c>
      <c r="B85" t="s">
        <v>55</v>
      </c>
      <c r="C85" s="66" t="s">
        <v>20</v>
      </c>
      <c r="D85" s="66">
        <v>53</v>
      </c>
      <c r="E85">
        <v>180</v>
      </c>
      <c r="H85" s="66" t="s">
        <v>43</v>
      </c>
      <c r="I85" s="66" t="s">
        <v>20</v>
      </c>
      <c r="J85" s="66">
        <v>53</v>
      </c>
      <c r="K85" s="66">
        <v>192</v>
      </c>
    </row>
    <row r="86" spans="1:11">
      <c r="A86" s="66" t="s">
        <v>119</v>
      </c>
      <c r="B86" t="s">
        <v>57</v>
      </c>
      <c r="C86" s="66" t="s">
        <v>20</v>
      </c>
      <c r="D86" s="66">
        <v>50</v>
      </c>
      <c r="E86">
        <v>150</v>
      </c>
      <c r="H86" s="66" t="s">
        <v>119</v>
      </c>
      <c r="I86" s="66" t="s">
        <v>20</v>
      </c>
      <c r="J86" s="66">
        <v>50</v>
      </c>
      <c r="K86" s="66">
        <v>200</v>
      </c>
    </row>
    <row r="87" spans="1:11">
      <c r="A87" s="66" t="s">
        <v>44</v>
      </c>
      <c r="B87" t="s">
        <v>55</v>
      </c>
      <c r="C87" s="66" t="s">
        <v>20</v>
      </c>
      <c r="D87" s="66">
        <v>44</v>
      </c>
      <c r="E87">
        <v>120</v>
      </c>
      <c r="H87" s="66" t="s">
        <v>44</v>
      </c>
      <c r="I87" s="66" t="s">
        <v>20</v>
      </c>
      <c r="J87" s="66">
        <v>44</v>
      </c>
      <c r="K87" s="66">
        <v>120</v>
      </c>
    </row>
    <row r="88" spans="1:11">
      <c r="A88" s="66" t="s">
        <v>45</v>
      </c>
      <c r="B88" t="s">
        <v>55</v>
      </c>
      <c r="C88" s="66" t="s">
        <v>20</v>
      </c>
      <c r="D88" s="66">
        <v>40</v>
      </c>
      <c r="E88">
        <v>100</v>
      </c>
      <c r="H88" s="66" t="s">
        <v>45</v>
      </c>
      <c r="I88" s="66" t="s">
        <v>20</v>
      </c>
      <c r="J88" s="66">
        <v>40</v>
      </c>
      <c r="K88" s="66">
        <v>110</v>
      </c>
    </row>
    <row r="89" spans="1:11">
      <c r="A89" s="66" t="s">
        <v>120</v>
      </c>
      <c r="B89" t="s">
        <v>57</v>
      </c>
      <c r="C89" s="66" t="s">
        <v>23</v>
      </c>
      <c r="D89" s="66">
        <v>56</v>
      </c>
      <c r="E89">
        <v>230</v>
      </c>
      <c r="H89" s="66" t="s">
        <v>120</v>
      </c>
      <c r="I89" s="66" t="s">
        <v>23</v>
      </c>
      <c r="J89" s="66">
        <v>56</v>
      </c>
      <c r="K89" s="66">
        <v>230</v>
      </c>
    </row>
    <row r="90" spans="1:11">
      <c r="A90" s="66" t="s">
        <v>121</v>
      </c>
      <c r="B90" t="s">
        <v>55</v>
      </c>
      <c r="C90" s="66" t="s">
        <v>20</v>
      </c>
      <c r="D90" s="66">
        <v>47</v>
      </c>
      <c r="E90">
        <v>120</v>
      </c>
      <c r="H90" s="66" t="s">
        <v>121</v>
      </c>
      <c r="I90" s="66" t="s">
        <v>20</v>
      </c>
      <c r="J90" s="66">
        <v>47</v>
      </c>
      <c r="K90" s="66">
        <v>132</v>
      </c>
    </row>
    <row r="91" spans="1:11">
      <c r="A91" s="66" t="s">
        <v>122</v>
      </c>
      <c r="B91" t="s">
        <v>55</v>
      </c>
      <c r="C91" s="66" t="s">
        <v>20</v>
      </c>
      <c r="D91" s="66">
        <v>45</v>
      </c>
      <c r="E91">
        <v>130</v>
      </c>
      <c r="H91" s="66" t="s">
        <v>122</v>
      </c>
      <c r="I91" s="66" t="s">
        <v>20</v>
      </c>
      <c r="J91" s="66">
        <v>45</v>
      </c>
      <c r="K91" s="66">
        <v>143</v>
      </c>
    </row>
    <row r="92" spans="1:11">
      <c r="A92" s="66" t="s">
        <v>123</v>
      </c>
      <c r="B92" t="s">
        <v>55</v>
      </c>
      <c r="C92" s="66" t="s">
        <v>23</v>
      </c>
      <c r="D92" s="66">
        <v>52</v>
      </c>
      <c r="E92">
        <v>200</v>
      </c>
      <c r="H92" s="66" t="s">
        <v>123</v>
      </c>
      <c r="I92" s="66" t="s">
        <v>23</v>
      </c>
      <c r="J92" s="66">
        <v>52</v>
      </c>
      <c r="K92" s="66">
        <v>275</v>
      </c>
    </row>
    <row r="93" spans="1:11">
      <c r="A93" s="66" t="s">
        <v>204</v>
      </c>
      <c r="B93" t="s">
        <v>55</v>
      </c>
      <c r="C93" s="66" t="s">
        <v>20</v>
      </c>
      <c r="D93" s="66">
        <v>46</v>
      </c>
      <c r="E93">
        <v>170</v>
      </c>
      <c r="H93" s="66" t="s">
        <v>204</v>
      </c>
      <c r="I93" s="66" t="s">
        <v>20</v>
      </c>
      <c r="J93" s="66">
        <v>46</v>
      </c>
      <c r="K93" s="66">
        <v>170</v>
      </c>
    </row>
    <row r="94" spans="1:11">
      <c r="A94" s="66" t="s">
        <v>124</v>
      </c>
      <c r="B94" t="s">
        <v>55</v>
      </c>
      <c r="C94" s="66" t="s">
        <v>20</v>
      </c>
      <c r="D94" s="66">
        <v>50</v>
      </c>
      <c r="E94">
        <v>180</v>
      </c>
      <c r="H94" s="66" t="s">
        <v>124</v>
      </c>
      <c r="I94" s="66" t="s">
        <v>20</v>
      </c>
      <c r="J94" s="66">
        <v>50</v>
      </c>
      <c r="K94" s="66">
        <v>200</v>
      </c>
    </row>
    <row r="95" spans="1:11">
      <c r="A95" s="66" t="s">
        <v>125</v>
      </c>
      <c r="B95" t="s">
        <v>105</v>
      </c>
      <c r="C95" s="66" t="s">
        <v>46</v>
      </c>
      <c r="D95" s="66">
        <v>510</v>
      </c>
      <c r="E95">
        <v>200</v>
      </c>
      <c r="H95" s="66" t="s">
        <v>125</v>
      </c>
      <c r="I95" s="66" t="s">
        <v>46</v>
      </c>
      <c r="J95" s="66">
        <v>510</v>
      </c>
      <c r="K95" s="66">
        <v>150</v>
      </c>
    </row>
    <row r="96" spans="1:11">
      <c r="A96" s="66" t="s">
        <v>127</v>
      </c>
      <c r="B96" t="s">
        <v>126</v>
      </c>
      <c r="C96" s="66" t="s">
        <v>34</v>
      </c>
      <c r="D96" s="66">
        <v>88</v>
      </c>
      <c r="E96">
        <v>1800</v>
      </c>
      <c r="H96" s="66" t="s">
        <v>127</v>
      </c>
      <c r="I96" s="66" t="s">
        <v>34</v>
      </c>
      <c r="J96" s="66">
        <v>88</v>
      </c>
      <c r="K96" s="66">
        <v>300</v>
      </c>
    </row>
    <row r="97" spans="1:11">
      <c r="A97" s="66" t="s">
        <v>212</v>
      </c>
      <c r="B97" t="s">
        <v>55</v>
      </c>
      <c r="C97" s="66" t="s">
        <v>23</v>
      </c>
      <c r="D97" s="66">
        <v>50</v>
      </c>
      <c r="E97">
        <v>160</v>
      </c>
      <c r="H97" s="66" t="s">
        <v>212</v>
      </c>
      <c r="I97" s="66" t="s">
        <v>23</v>
      </c>
      <c r="J97" s="66">
        <v>50</v>
      </c>
      <c r="K97" s="66">
        <v>350</v>
      </c>
    </row>
    <row r="98" spans="1:11">
      <c r="A98" s="66" t="s">
        <v>128</v>
      </c>
      <c r="B98" t="s">
        <v>57</v>
      </c>
      <c r="C98" s="66" t="s">
        <v>20</v>
      </c>
      <c r="D98" s="66">
        <v>41</v>
      </c>
      <c r="E98">
        <v>150</v>
      </c>
      <c r="H98" s="66" t="s">
        <v>128</v>
      </c>
      <c r="I98" s="66" t="s">
        <v>20</v>
      </c>
      <c r="J98" s="66">
        <v>41</v>
      </c>
      <c r="K98" s="66">
        <v>220</v>
      </c>
    </row>
    <row r="99" spans="1:11">
      <c r="A99" s="66" t="s">
        <v>213</v>
      </c>
      <c r="B99" t="s">
        <v>55</v>
      </c>
      <c r="C99" s="66" t="s">
        <v>23</v>
      </c>
      <c r="D99" s="66">
        <v>53</v>
      </c>
      <c r="E99">
        <v>140</v>
      </c>
      <c r="H99" s="66" t="s">
        <v>213</v>
      </c>
      <c r="I99" s="66" t="s">
        <v>23</v>
      </c>
      <c r="J99" s="66">
        <v>53</v>
      </c>
      <c r="K99" s="66">
        <v>140</v>
      </c>
    </row>
    <row r="100" spans="1:11">
      <c r="A100" s="66" t="s">
        <v>129</v>
      </c>
      <c r="B100" t="s">
        <v>55</v>
      </c>
      <c r="C100" s="66" t="s">
        <v>23</v>
      </c>
      <c r="D100" s="66">
        <v>42</v>
      </c>
      <c r="E100">
        <v>142</v>
      </c>
      <c r="H100" s="66" t="s">
        <v>129</v>
      </c>
      <c r="I100" s="66" t="s">
        <v>23</v>
      </c>
      <c r="J100" s="66">
        <v>42</v>
      </c>
      <c r="K100" s="66">
        <v>2000</v>
      </c>
    </row>
    <row r="101" spans="1:11">
      <c r="A101" s="66" t="s">
        <v>112</v>
      </c>
      <c r="B101" t="s">
        <v>55</v>
      </c>
      <c r="C101" s="66" t="s">
        <v>20</v>
      </c>
      <c r="D101" s="66">
        <v>50</v>
      </c>
      <c r="E101">
        <v>140</v>
      </c>
      <c r="H101" s="66" t="s">
        <v>202</v>
      </c>
      <c r="I101" s="66" t="s">
        <v>20</v>
      </c>
      <c r="J101" s="66">
        <v>50</v>
      </c>
      <c r="K101" s="66">
        <v>150</v>
      </c>
    </row>
    <row r="102" spans="1:11">
      <c r="A102" s="66" t="s">
        <v>130</v>
      </c>
      <c r="B102" t="s">
        <v>57</v>
      </c>
      <c r="C102" s="66" t="s">
        <v>20</v>
      </c>
      <c r="D102" s="66">
        <v>37</v>
      </c>
      <c r="E102">
        <v>150</v>
      </c>
      <c r="H102" s="66" t="s">
        <v>130</v>
      </c>
      <c r="I102" s="66" t="s">
        <v>20</v>
      </c>
      <c r="J102" s="66">
        <v>37</v>
      </c>
      <c r="K102" s="66">
        <v>110</v>
      </c>
    </row>
    <row r="103" spans="1:11">
      <c r="A103" s="66" t="s">
        <v>131</v>
      </c>
      <c r="B103" t="s">
        <v>57</v>
      </c>
      <c r="C103" s="66" t="s">
        <v>23</v>
      </c>
      <c r="D103" s="66">
        <v>53</v>
      </c>
      <c r="E103">
        <v>110</v>
      </c>
      <c r="H103" s="66" t="s">
        <v>131</v>
      </c>
      <c r="I103" s="66" t="s">
        <v>23</v>
      </c>
      <c r="J103" s="66">
        <v>53</v>
      </c>
      <c r="K103" s="66">
        <v>150</v>
      </c>
    </row>
    <row r="104" spans="1:11">
      <c r="A104" s="66" t="s">
        <v>47</v>
      </c>
      <c r="B104" t="s">
        <v>55</v>
      </c>
      <c r="C104" s="66" t="s">
        <v>20</v>
      </c>
      <c r="D104" s="66">
        <v>47</v>
      </c>
      <c r="E104">
        <v>100</v>
      </c>
      <c r="H104" s="66" t="s">
        <v>47</v>
      </c>
      <c r="I104" s="66" t="s">
        <v>20</v>
      </c>
      <c r="J104" s="66">
        <v>47</v>
      </c>
      <c r="K104" s="66">
        <v>100</v>
      </c>
    </row>
    <row r="105" spans="1:11">
      <c r="A105" s="66" t="s">
        <v>132</v>
      </c>
      <c r="B105" t="s">
        <v>57</v>
      </c>
      <c r="C105" s="66" t="s">
        <v>20</v>
      </c>
      <c r="D105" s="66">
        <v>41</v>
      </c>
      <c r="E105">
        <v>173</v>
      </c>
      <c r="H105" s="66" t="s">
        <v>132</v>
      </c>
      <c r="I105" s="66" t="s">
        <v>20</v>
      </c>
      <c r="J105" s="66">
        <v>41</v>
      </c>
      <c r="K105" s="66">
        <v>185</v>
      </c>
    </row>
    <row r="106" spans="1:11">
      <c r="A106" s="66" t="s">
        <v>133</v>
      </c>
      <c r="B106" t="s">
        <v>55</v>
      </c>
      <c r="C106" s="66" t="s">
        <v>20</v>
      </c>
      <c r="D106" s="66">
        <v>43</v>
      </c>
      <c r="E106">
        <v>90</v>
      </c>
      <c r="H106" s="66" t="s">
        <v>133</v>
      </c>
      <c r="I106" s="66" t="s">
        <v>20</v>
      </c>
      <c r="J106" s="66">
        <v>43</v>
      </c>
      <c r="K106" s="66">
        <v>100</v>
      </c>
    </row>
    <row r="107" spans="1:11">
      <c r="A107" s="66" t="s">
        <v>134</v>
      </c>
      <c r="B107" t="s">
        <v>57</v>
      </c>
      <c r="C107" s="66" t="s">
        <v>49</v>
      </c>
      <c r="D107" s="66">
        <v>45</v>
      </c>
      <c r="E107">
        <v>80</v>
      </c>
      <c r="H107" s="66" t="s">
        <v>134</v>
      </c>
      <c r="I107" s="66" t="s">
        <v>49</v>
      </c>
      <c r="J107" s="66">
        <v>45</v>
      </c>
      <c r="K107" s="66">
        <v>220</v>
      </c>
    </row>
    <row r="108" spans="1:11">
      <c r="A108" t="s">
        <v>135</v>
      </c>
      <c r="B108" t="s">
        <v>57</v>
      </c>
      <c r="C108" s="66" t="s">
        <v>23</v>
      </c>
      <c r="D108" s="66">
        <v>59</v>
      </c>
      <c r="E108">
        <v>275</v>
      </c>
      <c r="H108" t="s">
        <v>135</v>
      </c>
      <c r="I108" s="66" t="s">
        <v>23</v>
      </c>
      <c r="J108" s="66">
        <v>59</v>
      </c>
      <c r="K108" s="66">
        <v>200</v>
      </c>
    </row>
    <row r="109" spans="1:11">
      <c r="A109" s="66" t="s">
        <v>136</v>
      </c>
      <c r="B109" t="s">
        <v>55</v>
      </c>
      <c r="C109" s="66" t="s">
        <v>23</v>
      </c>
      <c r="D109" s="66">
        <v>50</v>
      </c>
      <c r="E109">
        <v>90</v>
      </c>
      <c r="H109" s="66" t="s">
        <v>136</v>
      </c>
      <c r="I109" s="66" t="s">
        <v>23</v>
      </c>
      <c r="J109" s="66">
        <v>50</v>
      </c>
      <c r="K109" s="66">
        <v>90</v>
      </c>
    </row>
    <row r="110" spans="1:11">
      <c r="A110" s="66" t="s">
        <v>48</v>
      </c>
      <c r="B110" t="s">
        <v>55</v>
      </c>
      <c r="C110" s="66" t="s">
        <v>20</v>
      </c>
      <c r="D110" s="66">
        <v>41</v>
      </c>
      <c r="E110">
        <v>180</v>
      </c>
      <c r="H110" s="66" t="s">
        <v>48</v>
      </c>
      <c r="I110" s="66" t="s">
        <v>20</v>
      </c>
      <c r="J110" s="66">
        <v>41</v>
      </c>
      <c r="K110" s="66">
        <v>180</v>
      </c>
    </row>
    <row r="111" spans="1:11">
      <c r="A111" s="66" t="s">
        <v>214</v>
      </c>
      <c r="B111" t="s">
        <v>55</v>
      </c>
      <c r="C111" s="66" t="s">
        <v>20</v>
      </c>
      <c r="D111" s="66">
        <v>53</v>
      </c>
      <c r="E111">
        <v>200</v>
      </c>
      <c r="H111" s="66" t="s">
        <v>214</v>
      </c>
      <c r="I111" s="66" t="s">
        <v>20</v>
      </c>
      <c r="J111" s="66">
        <v>53</v>
      </c>
      <c r="K111" s="66">
        <v>80</v>
      </c>
    </row>
    <row r="112" spans="1:11">
      <c r="A112" s="66" t="s">
        <v>215</v>
      </c>
      <c r="B112" t="s">
        <v>85</v>
      </c>
      <c r="C112" s="66" t="s">
        <v>23</v>
      </c>
      <c r="D112" s="66">
        <v>60</v>
      </c>
      <c r="E112">
        <v>200</v>
      </c>
      <c r="H112" s="66" t="s">
        <v>215</v>
      </c>
      <c r="I112" s="66" t="s">
        <v>23</v>
      </c>
      <c r="J112" s="66">
        <v>60</v>
      </c>
      <c r="K112" s="66">
        <v>140</v>
      </c>
    </row>
    <row r="113" spans="1:11">
      <c r="A113" s="66" t="s">
        <v>137</v>
      </c>
      <c r="B113" t="s">
        <v>55</v>
      </c>
      <c r="C113" s="66" t="s">
        <v>23</v>
      </c>
      <c r="D113" s="66">
        <v>53</v>
      </c>
      <c r="E113">
        <v>140</v>
      </c>
      <c r="H113" s="66" t="s">
        <v>137</v>
      </c>
      <c r="I113" s="66" t="s">
        <v>23</v>
      </c>
      <c r="J113" s="66">
        <v>53</v>
      </c>
      <c r="K113" s="66">
        <v>143</v>
      </c>
    </row>
    <row r="114" spans="1:11">
      <c r="A114" s="66" t="s">
        <v>138</v>
      </c>
      <c r="B114" t="s">
        <v>55</v>
      </c>
      <c r="C114" s="66" t="s">
        <v>23</v>
      </c>
      <c r="D114" s="66">
        <v>48</v>
      </c>
      <c r="E114">
        <v>95</v>
      </c>
      <c r="H114" s="66" t="s">
        <v>138</v>
      </c>
      <c r="I114" s="66" t="s">
        <v>23</v>
      </c>
      <c r="J114" s="66">
        <v>48</v>
      </c>
      <c r="K114" s="66">
        <v>160</v>
      </c>
    </row>
    <row r="115" spans="1:11">
      <c r="A115" s="66" t="s">
        <v>50</v>
      </c>
      <c r="B115" t="s">
        <v>57</v>
      </c>
      <c r="C115" s="66" t="s">
        <v>20</v>
      </c>
      <c r="D115" s="66">
        <v>39</v>
      </c>
      <c r="E115">
        <v>160</v>
      </c>
      <c r="H115" s="66" t="s">
        <v>50</v>
      </c>
      <c r="I115" s="66" t="s">
        <v>20</v>
      </c>
      <c r="J115" s="66">
        <v>39</v>
      </c>
      <c r="K115" s="66">
        <v>192</v>
      </c>
    </row>
    <row r="116" spans="1:11">
      <c r="K116" s="66">
        <v>90</v>
      </c>
    </row>
    <row r="117" spans="1:11">
      <c r="K117" s="66">
        <v>220</v>
      </c>
    </row>
  </sheetData>
  <autoFilter ref="A1:K1" xr:uid="{EE4FDA26-0357-2C4D-AEDA-A427AD1FEB4B}">
    <sortState xmlns:xlrd2="http://schemas.microsoft.com/office/spreadsheetml/2017/richdata2" ref="A2:K115">
      <sortCondition ref="A1:A11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Foreign Travel Order</vt:lpstr>
      <vt:lpstr>Domestic Travel Order</vt:lpstr>
      <vt:lpstr>Calcs</vt:lpstr>
      <vt:lpstr>Country Values</vt:lpstr>
      <vt:lpstr>'Foreign Travel Order'!Print_Area</vt:lpstr>
    </vt:vector>
  </TitlesOfParts>
  <Company>HLB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HLB Andrzej Patyna</dc:creator>
  <cp:lastModifiedBy>Maciej Stanislawski</cp:lastModifiedBy>
  <cp:lastPrinted>2022-10-12T09:03:02Z</cp:lastPrinted>
  <dcterms:created xsi:type="dcterms:W3CDTF">2005-12-13T13:22:14Z</dcterms:created>
  <dcterms:modified xsi:type="dcterms:W3CDTF">2025-11-25T10:16:17Z</dcterms:modified>
</cp:coreProperties>
</file>